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HS\Radiation Safety\Rad Group\Forms\"/>
    </mc:Choice>
  </mc:AlternateContent>
  <xr:revisionPtr revIDLastSave="0" documentId="13_ncr:1_{D2D5BF64-BE22-4255-9720-53C0C276C043}" xr6:coauthVersionLast="47" xr6:coauthVersionMax="47" xr10:uidLastSave="{00000000-0000-0000-0000-000000000000}"/>
  <bookViews>
    <workbookView xWindow="-120" yWindow="-120" windowWidth="24240" windowHeight="13140" xr2:uid="{F6F77076-5BC2-43BB-868E-7B3D04255C56}"/>
  </bookViews>
  <sheets>
    <sheet name="LSC Efficiency &amp; MDA" sheetId="1" r:id="rId1"/>
    <sheet name="Lab Map" sheetId="2" r:id="rId2"/>
    <sheet name="Additional Wipes" sheetId="3" r:id="rId3"/>
  </sheets>
  <definedNames>
    <definedName name="bkg">'LSC Efficiency &amp; MDA'!$B$26:$F$28</definedName>
    <definedName name="mda">'LSC Efficiency &amp; MDA'!$E$64:$F$67</definedName>
    <definedName name="_xlnm.Print_Area" localSheetId="2">'Additional Wipes'!$A$1:$I$35</definedName>
    <definedName name="_xlnm.Print_Area" localSheetId="1">'Lab Map'!$A$1:$I$38</definedName>
    <definedName name="_xlnm.Print_Area" localSheetId="0">'LSC Efficiency &amp; MDA'!$A$1:$J$58</definedName>
    <definedName name="table">'LSC Efficiency &amp; MDA'!$B$63:$C$79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3" l="1"/>
  <c r="D34" i="3"/>
  <c r="H33" i="3"/>
  <c r="D33" i="3"/>
  <c r="H32" i="3"/>
  <c r="D32" i="3"/>
  <c r="H31" i="3"/>
  <c r="D31" i="3"/>
  <c r="H30" i="3"/>
  <c r="D30" i="3"/>
  <c r="H29" i="3"/>
  <c r="D29" i="3"/>
  <c r="H28" i="3"/>
  <c r="D28" i="3"/>
  <c r="H27" i="3"/>
  <c r="D27" i="3"/>
  <c r="H26" i="3"/>
  <c r="D26" i="3"/>
  <c r="H25" i="3"/>
  <c r="D25" i="3"/>
  <c r="H24" i="3"/>
  <c r="D24" i="3"/>
  <c r="H23" i="3"/>
  <c r="D23" i="3"/>
  <c r="H22" i="3"/>
  <c r="D22" i="3"/>
  <c r="H21" i="3"/>
  <c r="D21" i="3"/>
  <c r="H20" i="3"/>
  <c r="D20" i="3"/>
  <c r="H19" i="3"/>
  <c r="D19" i="3"/>
  <c r="H18" i="3"/>
  <c r="D18" i="3"/>
  <c r="H17" i="3"/>
  <c r="D17" i="3"/>
  <c r="H16" i="3"/>
  <c r="D16" i="3"/>
  <c r="H15" i="3"/>
  <c r="D15" i="3"/>
  <c r="H14" i="3"/>
  <c r="D14" i="3"/>
  <c r="H13" i="3"/>
  <c r="D13" i="3"/>
  <c r="H12" i="3"/>
  <c r="D12" i="3"/>
  <c r="H11" i="3"/>
  <c r="D11" i="3"/>
  <c r="H10" i="3"/>
  <c r="D10" i="3"/>
  <c r="H9" i="3"/>
  <c r="D9" i="3"/>
  <c r="H8" i="3"/>
  <c r="D8" i="3"/>
  <c r="H7" i="3"/>
  <c r="D7" i="3"/>
  <c r="H6" i="3"/>
  <c r="D6" i="3"/>
  <c r="H5" i="3"/>
  <c r="D5" i="3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C69" i="1"/>
  <c r="C68" i="1"/>
  <c r="F66" i="1"/>
  <c r="F65" i="1"/>
  <c r="C65" i="1"/>
  <c r="C64" i="1"/>
  <c r="F45" i="1"/>
  <c r="H37" i="1"/>
  <c r="E67" i="1" s="1"/>
  <c r="B37" i="1"/>
  <c r="F67" i="1" s="1"/>
  <c r="H36" i="1"/>
  <c r="E66" i="1" s="1"/>
  <c r="H35" i="1"/>
  <c r="E65" i="1" s="1"/>
  <c r="I28" i="1"/>
  <c r="F37" i="1" s="1"/>
  <c r="I27" i="1"/>
  <c r="F36" i="1" s="1"/>
  <c r="I26" i="1"/>
  <c r="F35" i="1" s="1"/>
  <c r="H74" i="1" l="1"/>
  <c r="D46" i="1"/>
  <c r="C57" i="1" s="1"/>
  <c r="H76" i="1" l="1"/>
  <c r="B42" i="1"/>
  <c r="D45" i="1" s="1"/>
  <c r="H75" i="1"/>
  <c r="F57" i="1" l="1"/>
  <c r="H57" i="1" s="1"/>
  <c r="H45" i="1"/>
  <c r="B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REHS Department</author>
  </authors>
  <commentList>
    <comment ref="A8" authorId="0" shapeId="0" xr:uid="{D49812A5-0A56-4355-98B7-9E51862CDB82}">
      <text>
        <r>
          <rPr>
            <sz val="8"/>
            <color indexed="81"/>
            <rFont val="Tahoma"/>
            <family val="2"/>
          </rPr>
          <t>If no RAM was used this month, just print this page check the box and file it with your monthly wipe test</t>
        </r>
      </text>
    </comment>
    <comment ref="C23" authorId="0" shapeId="0" xr:uid="{834C284D-B115-4E56-9E64-984FEBD7E8BA}">
      <text>
        <r>
          <rPr>
            <sz val="8"/>
            <color indexed="81"/>
            <rFont val="Tahoma"/>
            <family val="2"/>
          </rPr>
          <t>Enter the date you performed the wipe test - it should be the same date you ran the samples</t>
        </r>
      </text>
    </comment>
    <comment ref="C26" authorId="0" shapeId="0" xr:uid="{4929A065-EE89-4DED-9B69-DC09E59DCBAD}">
      <text>
        <r>
          <rPr>
            <sz val="8"/>
            <color indexed="81"/>
            <rFont val="Tahoma"/>
            <family val="2"/>
          </rPr>
          <t>This is the dpm value from the standard vial - if you cannot find it contact REHS 848-445-2550</t>
        </r>
      </text>
    </comment>
    <comment ref="F26" authorId="0" shapeId="0" xr:uid="{0CE6263E-AD4C-4FCB-A2C6-CF6D844538D5}">
      <text>
        <r>
          <rPr>
            <sz val="8"/>
            <color indexed="81"/>
            <rFont val="Tahoma"/>
            <family val="2"/>
          </rPr>
          <t>This is the cpm value of the blank you ran  (refer to the correct line of your printout)</t>
        </r>
      </text>
    </comment>
    <comment ref="H26" authorId="0" shapeId="0" xr:uid="{CCA33F6C-ED5C-40FE-A657-B611E679FAC7}">
      <text>
        <r>
          <rPr>
            <sz val="8"/>
            <color indexed="81"/>
            <rFont val="Tahoma"/>
            <family val="2"/>
          </rPr>
          <t>The Reference date is found on the standard vial near the reference activity.</t>
        </r>
      </text>
    </comment>
    <comment ref="C35" authorId="0" shapeId="0" xr:uid="{0AA93936-A644-438A-8BA4-9613B2477ED1}">
      <text>
        <r>
          <rPr>
            <sz val="8"/>
            <color indexed="81"/>
            <rFont val="Tahoma"/>
            <family val="2"/>
          </rPr>
          <t>This is the cpm value of the standard you ran (refer to the correct line of your printout)</t>
        </r>
      </text>
    </comment>
  </commentList>
</comments>
</file>

<file path=xl/sharedStrings.xml><?xml version="1.0" encoding="utf-8"?>
<sst xmlns="http://schemas.openxmlformats.org/spreadsheetml/2006/main" count="119" uniqueCount="82">
  <si>
    <t xml:space="preserve">Room Number:  </t>
  </si>
  <si>
    <t>Analysis Date:</t>
  </si>
  <si>
    <t>Sample Count Time:</t>
  </si>
  <si>
    <t>(minutes)</t>
  </si>
  <si>
    <t>Standard</t>
  </si>
  <si>
    <t>Reference Activity</t>
  </si>
  <si>
    <t>Background</t>
  </si>
  <si>
    <t>Reference Date</t>
  </si>
  <si>
    <t>Current Activity</t>
  </si>
  <si>
    <t>1)</t>
  </si>
  <si>
    <t>H-3</t>
  </si>
  <si>
    <t>dpm</t>
  </si>
  <si>
    <t>cpm</t>
  </si>
  <si>
    <t>2)</t>
  </si>
  <si>
    <t>C-14</t>
  </si>
  <si>
    <t>3)</t>
  </si>
  <si>
    <t>Observed Reading (net cpm) / Current Standard Activity (dpm) = Efficiency</t>
  </si>
  <si>
    <t>/</t>
  </si>
  <si>
    <t>background (cpm) / time counted (min)</t>
  </si>
  <si>
    <t>Efficiency</t>
  </si>
  <si>
    <t xml:space="preserve">MDA  =  4.653 x     </t>
  </si>
  <si>
    <t>=</t>
  </si>
  <si>
    <t xml:space="preserve">dpm </t>
  </si>
  <si>
    <t>x 100)</t>
  </si>
  <si>
    <t>+</t>
  </si>
  <si>
    <r>
      <t>(</t>
    </r>
    <r>
      <rPr>
        <b/>
        <sz val="10"/>
        <rFont val="Arial"/>
        <family val="2"/>
      </rPr>
      <t>lookup_value</t>
    </r>
    <r>
      <rPr>
        <sz val="10"/>
        <rFont val="Arial"/>
        <family val="2"/>
      </rPr>
      <t>,</t>
    </r>
    <r>
      <rPr>
        <b/>
        <sz val="10"/>
        <rFont val="Arial"/>
        <family val="2"/>
      </rPr>
      <t>table_array</t>
    </r>
    <r>
      <rPr>
        <sz val="10"/>
        <rFont val="Arial"/>
        <family val="2"/>
      </rPr>
      <t>,</t>
    </r>
    <r>
      <rPr>
        <b/>
        <sz val="10"/>
        <rFont val="Arial"/>
        <family val="2"/>
      </rPr>
      <t>col_index_num</t>
    </r>
    <r>
      <rPr>
        <sz val="10"/>
        <rFont val="Arial"/>
        <family val="2"/>
      </rPr>
      <t>,range_lookup)</t>
    </r>
  </si>
  <si>
    <t>range name = table</t>
  </si>
  <si>
    <t>RN</t>
  </si>
  <si>
    <t>HL (Day)</t>
  </si>
  <si>
    <t>range name is mda</t>
  </si>
  <si>
    <t>c14</t>
  </si>
  <si>
    <t>eff</t>
  </si>
  <si>
    <t>r/n</t>
  </si>
  <si>
    <t>c-14</t>
  </si>
  <si>
    <t>cr51</t>
  </si>
  <si>
    <t>cr-51</t>
  </si>
  <si>
    <t>h3</t>
  </si>
  <si>
    <t>h-3</t>
  </si>
  <si>
    <t>i125</t>
  </si>
  <si>
    <t>i-125</t>
  </si>
  <si>
    <t>p32</t>
  </si>
  <si>
    <t>p-32</t>
  </si>
  <si>
    <t>p33</t>
  </si>
  <si>
    <t>finds the min eff in range mda</t>
  </si>
  <si>
    <t>p-33</t>
  </si>
  <si>
    <t>looksup the r/n of the min eff</t>
  </si>
  <si>
    <t>s35</t>
  </si>
  <si>
    <t>s-35</t>
  </si>
  <si>
    <t>use the draw toolbar to make your lab map here</t>
  </si>
  <si>
    <t>Location</t>
  </si>
  <si>
    <r>
      <t>100 cm</t>
    </r>
    <r>
      <rPr>
        <b/>
        <vertAlign val="superscript"/>
        <sz val="10"/>
        <rFont val="Arial"/>
        <family val="2"/>
      </rPr>
      <t>2</t>
    </r>
  </si>
  <si>
    <t>LSC Efficiency and MDA Calculations</t>
  </si>
  <si>
    <t>1.  Use a standard of known activity and account for decay as outlined below.</t>
  </si>
  <si>
    <t>2.  Set up counting protocol with open window (0-1000) and results in counts per minute (cpm).</t>
  </si>
  <si>
    <r>
      <t>5.  Results that meet or exceed 100 dpm/100 cm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must be decontaminated and re-wiped until &lt; 100 dpm/100 cm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.</t>
    </r>
  </si>
  <si>
    <r>
      <t xml:space="preserve">   </t>
    </r>
    <r>
      <rPr>
        <sz val="10"/>
        <rFont val="Calibri"/>
        <family val="2"/>
      </rPr>
      <t xml:space="preserve">•  </t>
    </r>
    <r>
      <rPr>
        <sz val="10"/>
        <rFont val="Arial"/>
        <family val="2"/>
      </rPr>
      <t xml:space="preserve">The CL is the cpm value that corresponds to 100 dpm. </t>
    </r>
  </si>
  <si>
    <r>
      <t xml:space="preserve">   </t>
    </r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 A cpm value that is below the CL is below 100 dpm. </t>
    </r>
  </si>
  <si>
    <t xml:space="preserve">Worker's Initials:  </t>
  </si>
  <si>
    <t>INSTRUCTIONS:</t>
  </si>
  <si>
    <t>STANDARD DECAY:</t>
  </si>
  <si>
    <t>EFFICIENCY CALCULATION:</t>
  </si>
  <si>
    <t>MDA CALCULATION:</t>
  </si>
  <si>
    <t>CONTAMINATION LIMIT (CL):</t>
  </si>
  <si>
    <t>Check box if no low energy beta emitter (H-3, Fe-55, Ni-63) was used in this calendar quarter.</t>
  </si>
  <si>
    <t>(If no low energy beta emitting RAM was used in the lab during the calendar quarter, wipes and calibration are not required.)</t>
  </si>
  <si>
    <t>dpm     =</t>
  </si>
  <si>
    <t>CL = (Efficiency x 100) + background (cpm)</t>
  </si>
  <si>
    <r>
      <t xml:space="preserve">   </t>
    </r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 A cpm value &gt; or = the CL must be cleaned and re-wiped for counting.</t>
    </r>
  </si>
  <si>
    <t>CL =   (</t>
  </si>
  <si>
    <t>MDA = 4.653  x</t>
  </si>
  <si>
    <t>6.  Hover your cursor over the fields that contain a red triangle in the upper right corner to display the guidance note.</t>
  </si>
  <si>
    <t>Gross CPM</t>
  </si>
  <si>
    <t>Net DPM</t>
  </si>
  <si>
    <r>
      <t xml:space="preserve">4.  Calculate </t>
    </r>
    <r>
      <rPr>
        <i/>
        <sz val="10"/>
        <rFont val="Arial"/>
        <family val="2"/>
      </rPr>
      <t>Efficiency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Minimum Detectable Activity (MDA)</t>
    </r>
    <r>
      <rPr>
        <sz val="10"/>
        <rFont val="Arial"/>
        <family val="2"/>
      </rPr>
      <t xml:space="preserve">, and </t>
    </r>
    <r>
      <rPr>
        <i/>
        <sz val="10"/>
        <rFont val="Arial"/>
        <family val="2"/>
      </rPr>
      <t>Contamination Limit</t>
    </r>
    <r>
      <rPr>
        <sz val="10"/>
        <rFont val="Arial"/>
        <family val="2"/>
      </rPr>
      <t xml:space="preserve"> as outlined below.</t>
    </r>
  </si>
  <si>
    <t>3.  Count the standard(s), blank, and samples for one (1) minute to get the cpm value.</t>
  </si>
  <si>
    <t>Purpose: calculates the current activity of your H-3 and/or C-14 standard in disintegrations per minute (dpm).</t>
  </si>
  <si>
    <t>7.  To utilize the formula calculations pre-loaded in this Excel document, only enter values in the white fields.</t>
  </si>
  <si>
    <t>Use line "3" (under the C-14 standard) to calculate any other standard you use (e.g., Cr-51, S-35, P-32, I-125).</t>
  </si>
  <si>
    <t>Purpose: calculates the counting efficiency of the liquid scintillation or gamma counter.</t>
  </si>
  <si>
    <t>Purpose: calculates the MDA for the isotope with the lowest calculated efficiency. MDA should be &lt; 100 dpm.</t>
  </si>
  <si>
    <t>cpm    =</t>
  </si>
  <si>
    <t>Purpose: calculates the CL for the lowest calculated efficiency.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</si>
</sst>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62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62"/>
      <name val="Arial"/>
      <family val="2"/>
    </font>
    <font>
      <b/>
      <sz val="10"/>
      <color indexed="10"/>
      <name val="Arial"/>
      <family val="2"/>
    </font>
    <font>
      <sz val="10"/>
      <color indexed="62"/>
      <name val="Arial"/>
      <family val="2"/>
    </font>
    <font>
      <b/>
      <sz val="10"/>
      <color indexed="48"/>
      <name val="Arial"/>
      <family val="2"/>
    </font>
    <font>
      <sz val="8"/>
      <color indexed="81"/>
      <name val="Tahoma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sz val="16"/>
      <color indexed="16"/>
      <name val="Arial"/>
      <family val="2"/>
    </font>
    <font>
      <b/>
      <sz val="16"/>
      <color indexed="16"/>
      <name val="Arial"/>
      <family val="2"/>
    </font>
    <font>
      <sz val="10"/>
      <name val="Calibri"/>
      <family val="2"/>
    </font>
    <font>
      <b/>
      <sz val="16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1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0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6" fillId="2" borderId="1" xfId="0" applyFont="1" applyFill="1" applyBorder="1" applyAlignment="1" applyProtection="1">
      <alignment horizontal="left"/>
      <protection locked="0"/>
    </xf>
    <xf numFmtId="0" fontId="18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 applyProtection="1">
      <alignment horizontal="left"/>
      <protection locked="0"/>
    </xf>
    <xf numFmtId="0" fontId="2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22" fillId="2" borderId="5" xfId="1" applyNumberFormat="1" applyFont="1" applyFill="1" applyBorder="1" applyAlignment="1" applyProtection="1">
      <alignment horizontal="left"/>
    </xf>
    <xf numFmtId="0" fontId="2" fillId="2" borderId="5" xfId="0" applyFont="1" applyFill="1" applyBorder="1" applyAlignment="1">
      <alignment horizontal="left"/>
    </xf>
    <xf numFmtId="43" fontId="7" fillId="2" borderId="5" xfId="1" applyFont="1" applyFill="1" applyBorder="1" applyAlignment="1" applyProtection="1">
      <alignment horizontal="left"/>
    </xf>
    <xf numFmtId="0" fontId="2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/>
    <xf numFmtId="0" fontId="2" fillId="2" borderId="0" xfId="1" applyNumberFormat="1" applyFont="1" applyFill="1" applyBorder="1" applyAlignment="1" applyProtection="1">
      <alignment horizontal="left"/>
    </xf>
    <xf numFmtId="43" fontId="7" fillId="2" borderId="0" xfId="1" applyFont="1" applyFill="1" applyBorder="1" applyAlignment="1" applyProtection="1">
      <alignment horizontal="left"/>
    </xf>
    <xf numFmtId="0" fontId="7" fillId="2" borderId="0" xfId="0" applyFont="1" applyFill="1"/>
    <xf numFmtId="43" fontId="2" fillId="2" borderId="0" xfId="1" applyFont="1" applyFill="1" applyBorder="1" applyAlignment="1" applyProtection="1">
      <alignment horizontal="left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14" fontId="4" fillId="2" borderId="0" xfId="0" applyNumberFormat="1" applyFont="1" applyFill="1" applyAlignment="1" applyProtection="1">
      <alignment horizontal="center"/>
      <protection locked="0"/>
    </xf>
    <xf numFmtId="1" fontId="4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" fontId="2" fillId="2" borderId="0" xfId="0" applyNumberFormat="1" applyFont="1" applyFill="1" applyAlignment="1">
      <alignment horizontal="left"/>
    </xf>
    <xf numFmtId="1" fontId="2" fillId="2" borderId="18" xfId="0" applyNumberFormat="1" applyFont="1" applyFill="1" applyBorder="1" applyAlignment="1">
      <alignment horizontal="center"/>
    </xf>
    <xf numFmtId="1" fontId="2" fillId="2" borderId="0" xfId="0" applyNumberFormat="1" applyFont="1" applyFill="1"/>
    <xf numFmtId="1" fontId="2" fillId="2" borderId="19" xfId="0" applyNumberFormat="1" applyFont="1" applyFill="1" applyBorder="1" applyAlignment="1">
      <alignment horizontal="center"/>
    </xf>
    <xf numFmtId="0" fontId="22" fillId="2" borderId="5" xfId="0" applyFont="1" applyFill="1" applyBorder="1"/>
    <xf numFmtId="0" fontId="7" fillId="2" borderId="5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wrapText="1"/>
    </xf>
    <xf numFmtId="49" fontId="7" fillId="2" borderId="0" xfId="0" applyNumberFormat="1" applyFont="1" applyFill="1" applyAlignment="1">
      <alignment horizontal="left" wrapText="1"/>
    </xf>
    <xf numFmtId="1" fontId="2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9" fontId="2" fillId="2" borderId="2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0" xfId="0" applyFont="1" applyFill="1" applyAlignment="1" applyProtection="1">
      <alignment horizontal="left"/>
      <protection locked="0"/>
    </xf>
    <xf numFmtId="2" fontId="2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2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7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2" borderId="0" xfId="0" applyNumberFormat="1" applyFont="1" applyFill="1"/>
    <xf numFmtId="2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2" fillId="2" borderId="8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7" fillId="2" borderId="9" xfId="0" applyFont="1" applyFill="1" applyBorder="1"/>
    <xf numFmtId="0" fontId="7" fillId="2" borderId="10" xfId="0" applyFont="1" applyFill="1" applyBorder="1"/>
    <xf numFmtId="0" fontId="4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4" fillId="0" borderId="2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0" fillId="2" borderId="0" xfId="0" applyFill="1"/>
    <xf numFmtId="0" fontId="13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quotePrefix="1" applyFont="1" applyFill="1" applyBorder="1" applyAlignment="1">
      <alignment horizontal="center" vertical="center"/>
    </xf>
    <xf numFmtId="0" fontId="7" fillId="2" borderId="0" xfId="0" quotePrefix="1" applyFont="1" applyFill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7" xfId="0" quotePrefix="1" applyFont="1" applyFill="1" applyBorder="1" applyAlignment="1">
      <alignment horizontal="center" vertical="center"/>
    </xf>
    <xf numFmtId="0" fontId="6" fillId="2" borderId="0" xfId="0" applyFont="1" applyFill="1"/>
    <xf numFmtId="0" fontId="15" fillId="2" borderId="11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41</xdr:row>
      <xdr:rowOff>19050</xdr:rowOff>
    </xdr:from>
    <xdr:to>
      <xdr:col>7</xdr:col>
      <xdr:colOff>647700</xdr:colOff>
      <xdr:row>41</xdr:row>
      <xdr:rowOff>19050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2781300" y="6524625"/>
          <a:ext cx="28670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41</xdr:row>
      <xdr:rowOff>9525</xdr:rowOff>
    </xdr:from>
    <xdr:to>
      <xdr:col>3</xdr:col>
      <xdr:colOff>304800</xdr:colOff>
      <xdr:row>42</xdr:row>
      <xdr:rowOff>19050</xdr:rowOff>
    </xdr:to>
    <xdr:grpSp>
      <xdr:nvGrpSpPr>
        <xdr:cNvPr id="3" name="Group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628900" y="7553325"/>
          <a:ext cx="142875" cy="171450"/>
          <a:chOff x="99" y="894"/>
          <a:chExt cx="15" cy="21"/>
        </a:xfrm>
      </xdr:grpSpPr>
      <xdr:sp macro="" textlink="">
        <xdr:nvSpPr>
          <xdr:cNvPr id="4" name="Line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907"/>
            <a:ext cx="4" cy="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4" y="894"/>
            <a:ext cx="10" cy="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0</xdr:colOff>
      <xdr:row>44</xdr:row>
      <xdr:rowOff>28575</xdr:rowOff>
    </xdr:from>
    <xdr:to>
      <xdr:col>3</xdr:col>
      <xdr:colOff>123825</xdr:colOff>
      <xdr:row>45</xdr:row>
      <xdr:rowOff>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2466975" y="8058150"/>
          <a:ext cx="123825" cy="257175"/>
          <a:chOff x="99" y="894"/>
          <a:chExt cx="15" cy="21"/>
        </a:xfrm>
      </xdr:grpSpPr>
      <xdr:sp macro="" textlink="">
        <xdr:nvSpPr>
          <xdr:cNvPr id="7" name="Line 10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907"/>
            <a:ext cx="4" cy="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4" y="894"/>
            <a:ext cx="10" cy="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152400</xdr:colOff>
      <xdr:row>42</xdr:row>
      <xdr:rowOff>9525</xdr:rowOff>
    </xdr:from>
    <xdr:to>
      <xdr:col>7</xdr:col>
      <xdr:colOff>657225</xdr:colOff>
      <xdr:row>42</xdr:row>
      <xdr:rowOff>9525</xdr:rowOff>
    </xdr:to>
    <xdr:sp macro="" textlink="">
      <xdr:nvSpPr>
        <xdr:cNvPr id="9" name="Line 1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2619375" y="6677025"/>
          <a:ext cx="30384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428625</xdr:colOff>
      <xdr:row>44</xdr:row>
      <xdr:rowOff>266700</xdr:rowOff>
    </xdr:from>
    <xdr:to>
      <xdr:col>6</xdr:col>
      <xdr:colOff>161925</xdr:colOff>
      <xdr:row>44</xdr:row>
      <xdr:rowOff>276225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847850" y="7258050"/>
          <a:ext cx="2581275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44</xdr:row>
      <xdr:rowOff>47625</xdr:rowOff>
    </xdr:from>
    <xdr:to>
      <xdr:col>6</xdr:col>
      <xdr:colOff>133350</xdr:colOff>
      <xdr:row>44</xdr:row>
      <xdr:rowOff>47625</xdr:rowOff>
    </xdr:to>
    <xdr:sp macro="" textlink="">
      <xdr:nvSpPr>
        <xdr:cNvPr id="11" name="Line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V="1">
          <a:off x="2543175" y="7038975"/>
          <a:ext cx="18573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5</xdr:row>
          <xdr:rowOff>57150</xdr:rowOff>
        </xdr:from>
        <xdr:to>
          <xdr:col>0</xdr:col>
          <xdr:colOff>419100</xdr:colOff>
          <xdr:row>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28575</xdr:rowOff>
    </xdr:from>
    <xdr:to>
      <xdr:col>8</xdr:col>
      <xdr:colOff>19050</xdr:colOff>
      <xdr:row>19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28625" y="209550"/>
          <a:ext cx="4667250" cy="3276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9</xdr:row>
      <xdr:rowOff>19050</xdr:rowOff>
    </xdr:from>
    <xdr:to>
      <xdr:col>6</xdr:col>
      <xdr:colOff>0</xdr:colOff>
      <xdr:row>19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914650" y="1733550"/>
          <a:ext cx="1085850" cy="189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361950</xdr:colOff>
      <xdr:row>9</xdr:row>
      <xdr:rowOff>123825</xdr:rowOff>
    </xdr:from>
    <xdr:to>
      <xdr:col>5</xdr:col>
      <xdr:colOff>285750</xdr:colOff>
      <xdr:row>10</xdr:row>
      <xdr:rowOff>171450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2943225" y="1752600"/>
          <a:ext cx="5334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Sink</a:t>
          </a:r>
        </a:p>
      </xdr:txBody>
    </xdr:sp>
    <xdr:clientData/>
  </xdr:twoCellAnchor>
  <xdr:twoCellAnchor>
    <xdr:from>
      <xdr:col>2</xdr:col>
      <xdr:colOff>552450</xdr:colOff>
      <xdr:row>1</xdr:row>
      <xdr:rowOff>57150</xdr:rowOff>
    </xdr:from>
    <xdr:to>
      <xdr:col>7</xdr:col>
      <xdr:colOff>819150</xdr:colOff>
      <xdr:row>3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657350" y="247650"/>
          <a:ext cx="40100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419100</xdr:colOff>
      <xdr:row>7</xdr:row>
      <xdr:rowOff>47625</xdr:rowOff>
    </xdr:from>
    <xdr:to>
      <xdr:col>7</xdr:col>
      <xdr:colOff>790575</xdr:colOff>
      <xdr:row>15</xdr:row>
      <xdr:rowOff>133350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267325" y="1381125"/>
          <a:ext cx="371475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428625</xdr:colOff>
      <xdr:row>16</xdr:row>
      <xdr:rowOff>0</xdr:rowOff>
    </xdr:from>
    <xdr:to>
      <xdr:col>7</xdr:col>
      <xdr:colOff>800100</xdr:colOff>
      <xdr:row>18</xdr:row>
      <xdr:rowOff>171450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276850" y="3048000"/>
          <a:ext cx="371475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" wrap="square" lIns="27432" tIns="22860" rIns="0" bIns="22860" anchor="b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Hood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419100</xdr:colOff>
      <xdr:row>3</xdr:row>
      <xdr:rowOff>142875</xdr:rowOff>
    </xdr:from>
    <xdr:to>
      <xdr:col>7</xdr:col>
      <xdr:colOff>790575</xdr:colOff>
      <xdr:row>7</xdr:row>
      <xdr:rowOff>9525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5267325" y="714375"/>
          <a:ext cx="3714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" wrap="square" lIns="27432" tIns="22860" rIns="0" bIns="22860" anchor="b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TC Hood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476250</xdr:colOff>
      <xdr:row>15</xdr:row>
      <xdr:rowOff>85725</xdr:rowOff>
    </xdr:from>
    <xdr:to>
      <xdr:col>1</xdr:col>
      <xdr:colOff>152400</xdr:colOff>
      <xdr:row>17</xdr:row>
      <xdr:rowOff>114300</xdr:rowOff>
    </xdr:to>
    <xdr:grpSp>
      <xdr:nvGrpSpPr>
        <xdr:cNvPr id="9" name="Group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>
          <a:grpSpLocks/>
        </xdr:cNvGrpSpPr>
      </xdr:nvGrpSpPr>
      <xdr:grpSpPr bwMode="auto">
        <a:xfrm flipH="1">
          <a:off x="361950" y="2943225"/>
          <a:ext cx="152400" cy="409575"/>
          <a:chOff x="201" y="230"/>
          <a:chExt cx="30" cy="41"/>
        </a:xfrm>
      </xdr:grpSpPr>
      <xdr:sp macro="" textlink="">
        <xdr:nvSpPr>
          <xdr:cNvPr id="10" name="Rectangle 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230"/>
            <a:ext cx="30" cy="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Ref</a:t>
            </a:r>
          </a:p>
        </xdr:txBody>
      </xdr:sp>
      <xdr:sp macro="" textlink="">
        <xdr:nvSpPr>
          <xdr:cNvPr id="11" name="Rectangle 9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233"/>
            <a:ext cx="3" cy="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vert="vert" wrap="square" lIns="18288" tIns="0" rIns="0" bIns="0" anchor="ctr" upright="1"/>
          <a:lstStyle/>
          <a:p>
            <a:pPr algn="ctr" rtl="0">
              <a:defRPr sz="1000"/>
            </a:pPr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E79CE-D8C5-4B27-A218-3ACBCCFA39A0}">
  <sheetPr>
    <pageSetUpPr fitToPage="1"/>
  </sheetPr>
  <dimension ref="A2:IV80"/>
  <sheetViews>
    <sheetView tabSelected="1" zoomScaleNormal="100" workbookViewId="0"/>
  </sheetViews>
  <sheetFormatPr defaultRowHeight="12.75" x14ac:dyDescent="0.2"/>
  <cols>
    <col min="1" max="1" width="6.7109375" style="16" customWidth="1"/>
    <col min="2" max="2" width="14.5703125" style="16" customWidth="1"/>
    <col min="3" max="3" width="15.7109375" style="16" customWidth="1"/>
    <col min="4" max="4" width="7.85546875" style="16" customWidth="1"/>
    <col min="5" max="5" width="4.140625" style="42" customWidth="1"/>
    <col min="6" max="6" width="15" style="16" customWidth="1"/>
    <col min="7" max="7" width="11" style="75" customWidth="1"/>
    <col min="8" max="8" width="12.7109375" style="16" customWidth="1"/>
    <col min="9" max="9" width="12.7109375" style="75" customWidth="1"/>
    <col min="10" max="11" width="10.5703125" style="42" customWidth="1"/>
    <col min="12" max="16384" width="9.140625" style="16"/>
  </cols>
  <sheetData>
    <row r="2" spans="1:40" s="10" customFormat="1" ht="21" thickBot="1" x14ac:dyDescent="0.35">
      <c r="A2" s="1" t="s">
        <v>51</v>
      </c>
      <c r="B2" s="2"/>
      <c r="C2" s="3"/>
      <c r="D2" s="4"/>
      <c r="E2" s="5"/>
      <c r="F2" s="2"/>
      <c r="G2" s="6"/>
      <c r="H2" s="7"/>
      <c r="I2" s="6"/>
      <c r="J2" s="8"/>
      <c r="K2" s="9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x14ac:dyDescent="0.2">
      <c r="A3" s="12"/>
      <c r="B3" s="12"/>
      <c r="C3" s="12"/>
      <c r="D3" s="12"/>
      <c r="E3" s="13"/>
      <c r="F3" s="14"/>
      <c r="G3" s="15"/>
      <c r="H3" s="12"/>
      <c r="I3" s="15"/>
      <c r="J3" s="13"/>
      <c r="K3" s="13"/>
      <c r="N3" s="15"/>
      <c r="O3" s="15"/>
      <c r="P3" s="15"/>
      <c r="Q3" s="15"/>
      <c r="R3" s="15"/>
      <c r="S3" s="15"/>
      <c r="T3" s="15"/>
      <c r="U3" s="15"/>
      <c r="V3" s="15"/>
      <c r="W3" s="15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ht="15.75" customHeight="1" thickBot="1" x14ac:dyDescent="0.3">
      <c r="A4" s="12"/>
      <c r="B4" s="17" t="s">
        <v>0</v>
      </c>
      <c r="C4" s="94"/>
      <c r="D4" s="95"/>
      <c r="E4" s="95"/>
      <c r="F4" s="12"/>
      <c r="G4" s="15"/>
      <c r="H4" s="12"/>
      <c r="I4" s="15"/>
      <c r="J4" s="13"/>
      <c r="K4" s="13"/>
      <c r="N4" s="15"/>
      <c r="O4" s="15"/>
      <c r="P4" s="15"/>
      <c r="Q4" s="15"/>
      <c r="R4" s="15"/>
      <c r="S4" s="15"/>
      <c r="T4" s="15"/>
      <c r="U4" s="15"/>
      <c r="V4" s="15"/>
      <c r="W4" s="15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1:40" ht="15.75" customHeight="1" thickBot="1" x14ac:dyDescent="0.3">
      <c r="A5" s="12"/>
      <c r="B5" s="17" t="s">
        <v>57</v>
      </c>
      <c r="C5" s="94"/>
      <c r="D5" s="95"/>
      <c r="E5" s="96"/>
      <c r="F5" s="12"/>
      <c r="G5" s="15"/>
      <c r="H5" s="12"/>
      <c r="I5" s="15"/>
      <c r="J5" s="13"/>
      <c r="K5" s="13"/>
      <c r="N5" s="15"/>
      <c r="O5" s="15"/>
      <c r="P5" s="15"/>
      <c r="Q5" s="15"/>
      <c r="R5" s="15"/>
      <c r="S5" s="15"/>
      <c r="T5" s="15"/>
      <c r="U5" s="15"/>
      <c r="V5" s="15"/>
      <c r="W5" s="15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40" s="20" customFormat="1" x14ac:dyDescent="0.2">
      <c r="A6" s="14"/>
      <c r="B6" s="14"/>
      <c r="C6" s="14"/>
      <c r="D6" s="14"/>
      <c r="E6" s="18"/>
      <c r="F6" s="14"/>
      <c r="G6" s="19"/>
      <c r="H6" s="14"/>
      <c r="I6" s="19"/>
      <c r="J6" s="18"/>
      <c r="K6" s="18"/>
      <c r="N6" s="15"/>
      <c r="O6" s="15"/>
      <c r="P6" s="15"/>
      <c r="Q6" s="15"/>
      <c r="R6" s="15"/>
      <c r="S6" s="15"/>
      <c r="T6" s="15"/>
      <c r="U6" s="15"/>
      <c r="V6" s="15"/>
      <c r="W6" s="15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x14ac:dyDescent="0.2">
      <c r="A7" s="12"/>
      <c r="B7" s="21" t="s">
        <v>63</v>
      </c>
      <c r="C7" s="12"/>
      <c r="D7" s="12"/>
      <c r="E7" s="12"/>
      <c r="F7" s="12"/>
      <c r="G7" s="12"/>
      <c r="H7" s="12"/>
      <c r="I7" s="15"/>
      <c r="J7" s="12"/>
      <c r="K7" s="12"/>
      <c r="N7" s="15"/>
      <c r="O7" s="15"/>
      <c r="P7" s="15"/>
      <c r="Q7" s="15"/>
      <c r="R7" s="15"/>
      <c r="S7" s="15"/>
      <c r="T7" s="15"/>
      <c r="U7" s="15"/>
      <c r="V7" s="15"/>
      <c r="W7" s="15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1:40" ht="14.25" customHeight="1" x14ac:dyDescent="0.2">
      <c r="A8" s="12"/>
      <c r="B8" s="12" t="s">
        <v>64</v>
      </c>
      <c r="C8" s="12"/>
      <c r="D8" s="12"/>
      <c r="E8" s="12"/>
      <c r="F8" s="12"/>
      <c r="G8" s="12"/>
      <c r="H8" s="12"/>
      <c r="I8" s="15"/>
      <c r="J8" s="12"/>
      <c r="K8" s="12"/>
      <c r="N8" s="15"/>
      <c r="P8" s="15"/>
      <c r="Q8" s="15"/>
      <c r="R8" s="15"/>
      <c r="S8" s="15"/>
      <c r="T8" s="15"/>
      <c r="U8" s="15"/>
      <c r="V8" s="15"/>
      <c r="W8" s="15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</row>
    <row r="9" spans="1:40" x14ac:dyDescent="0.2">
      <c r="A9" s="12"/>
      <c r="B9" s="12"/>
      <c r="C9" s="12"/>
      <c r="D9" s="12"/>
      <c r="E9" s="12"/>
      <c r="F9" s="12"/>
      <c r="G9" s="12"/>
      <c r="H9" s="12"/>
      <c r="I9" s="15"/>
      <c r="J9" s="12"/>
      <c r="K9" s="12"/>
      <c r="N9" s="15"/>
      <c r="O9" s="15"/>
      <c r="P9" s="15"/>
      <c r="Q9" s="15"/>
      <c r="R9" s="15"/>
      <c r="S9" s="15"/>
      <c r="T9" s="15"/>
      <c r="U9" s="15"/>
      <c r="V9" s="15"/>
      <c r="W9" s="15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spans="1:40" ht="15" x14ac:dyDescent="0.25">
      <c r="A10" s="12"/>
      <c r="B10" s="22" t="s">
        <v>58</v>
      </c>
      <c r="C10" s="12"/>
      <c r="D10" s="12"/>
      <c r="E10" s="12"/>
      <c r="F10" s="12"/>
      <c r="G10" s="12"/>
      <c r="H10" s="12"/>
      <c r="I10" s="15"/>
      <c r="J10" s="12"/>
      <c r="K10" s="12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</row>
    <row r="11" spans="1:40" x14ac:dyDescent="0.2">
      <c r="A11" s="12"/>
      <c r="B11" s="12" t="s">
        <v>52</v>
      </c>
      <c r="C11" s="12"/>
      <c r="D11" s="12"/>
      <c r="E11" s="12"/>
      <c r="F11" s="12"/>
      <c r="G11" s="12"/>
      <c r="H11" s="12"/>
      <c r="I11" s="15"/>
      <c r="J11" s="12"/>
      <c r="K11" s="12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0" x14ac:dyDescent="0.2">
      <c r="A12" s="12"/>
      <c r="B12" s="12" t="s">
        <v>53</v>
      </c>
      <c r="C12" s="12"/>
      <c r="D12" s="12"/>
      <c r="E12" s="12"/>
      <c r="F12" s="12"/>
      <c r="G12" s="12"/>
      <c r="H12" s="12"/>
      <c r="I12" s="15"/>
      <c r="J12" s="12"/>
      <c r="K12" s="12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x14ac:dyDescent="0.2">
      <c r="A13" s="12"/>
      <c r="B13" s="12" t="s">
        <v>74</v>
      </c>
      <c r="C13" s="12"/>
      <c r="D13" s="12"/>
      <c r="E13" s="12"/>
      <c r="F13" s="12"/>
      <c r="G13" s="12"/>
      <c r="H13" s="12"/>
      <c r="I13" s="15"/>
      <c r="J13" s="12"/>
      <c r="K13" s="12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0" x14ac:dyDescent="0.2">
      <c r="A14" s="12"/>
      <c r="B14" s="12" t="s">
        <v>73</v>
      </c>
      <c r="C14" s="12"/>
      <c r="D14" s="12"/>
      <c r="E14" s="13"/>
      <c r="F14" s="23"/>
      <c r="G14" s="15"/>
      <c r="H14" s="12"/>
      <c r="I14" s="15"/>
      <c r="J14" s="13"/>
      <c r="K14" s="13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s="12" customFormat="1" ht="14.25" x14ac:dyDescent="0.2">
      <c r="B15" s="12" t="s">
        <v>54</v>
      </c>
      <c r="F15" s="13"/>
      <c r="G15" s="23"/>
      <c r="H15" s="13"/>
      <c r="J15" s="13"/>
      <c r="K15" s="13"/>
    </row>
    <row r="16" spans="1:40" s="12" customFormat="1" x14ac:dyDescent="0.2">
      <c r="B16" s="12" t="s">
        <v>70</v>
      </c>
      <c r="F16" s="13"/>
      <c r="G16" s="23"/>
      <c r="H16" s="13"/>
      <c r="J16" s="13"/>
      <c r="K16" s="13"/>
    </row>
    <row r="17" spans="1:40" s="12" customFormat="1" x14ac:dyDescent="0.2">
      <c r="B17" s="12" t="s">
        <v>76</v>
      </c>
      <c r="F17" s="13"/>
      <c r="G17" s="23"/>
      <c r="H17" s="13"/>
      <c r="J17" s="13"/>
      <c r="K17" s="13"/>
    </row>
    <row r="18" spans="1:40" x14ac:dyDescent="0.2">
      <c r="A18" s="12"/>
      <c r="B18" s="12"/>
      <c r="C18" s="12"/>
      <c r="D18" s="12"/>
      <c r="E18" s="13"/>
      <c r="F18" s="23"/>
      <c r="G18" s="15"/>
      <c r="H18" s="12"/>
      <c r="I18" s="15"/>
      <c r="J18" s="13"/>
      <c r="K18" s="1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ht="15" x14ac:dyDescent="0.25">
      <c r="A19" s="12"/>
      <c r="B19" s="24" t="s">
        <v>59</v>
      </c>
      <c r="C19" s="25"/>
      <c r="D19" s="26"/>
      <c r="E19" s="27"/>
      <c r="F19" s="28"/>
      <c r="G19" s="29"/>
      <c r="H19" s="25"/>
      <c r="I19" s="29"/>
      <c r="J19" s="27"/>
      <c r="K19" s="1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0" ht="16.5" customHeight="1" x14ac:dyDescent="0.2">
      <c r="A20" s="12"/>
      <c r="B20" s="30" t="s">
        <v>75</v>
      </c>
      <c r="C20" s="12"/>
      <c r="D20" s="31"/>
      <c r="E20" s="13"/>
      <c r="F20" s="23"/>
      <c r="G20" s="15"/>
      <c r="H20" s="12"/>
      <c r="I20" s="15"/>
      <c r="J20" s="13"/>
      <c r="K20" s="13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x14ac:dyDescent="0.2">
      <c r="A21" s="12"/>
      <c r="B21" s="30" t="s">
        <v>77</v>
      </c>
      <c r="C21" s="12"/>
      <c r="D21" s="31"/>
      <c r="E21" s="13"/>
      <c r="F21" s="23"/>
      <c r="G21" s="15"/>
      <c r="H21" s="12"/>
      <c r="I21" s="15"/>
      <c r="J21" s="13"/>
      <c r="K21" s="13"/>
      <c r="L21" s="32"/>
      <c r="M21" s="32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x14ac:dyDescent="0.2">
      <c r="A22" s="12"/>
      <c r="B22" s="33"/>
      <c r="C22" s="12"/>
      <c r="D22" s="31"/>
      <c r="E22" s="13"/>
      <c r="F22" s="23"/>
      <c r="G22" s="15"/>
      <c r="H22" s="12"/>
      <c r="I22" s="15"/>
      <c r="J22" s="13"/>
      <c r="K22" s="13"/>
      <c r="L22" s="32"/>
      <c r="M22" s="32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ht="15.75" customHeight="1" thickBot="1" x14ac:dyDescent="0.25">
      <c r="A23" s="12"/>
      <c r="B23" s="34" t="s">
        <v>1</v>
      </c>
      <c r="C23" s="97"/>
      <c r="D23" s="35"/>
      <c r="E23" s="35"/>
      <c r="F23" s="34" t="s">
        <v>2</v>
      </c>
      <c r="G23" s="98">
        <v>1</v>
      </c>
      <c r="H23" s="35" t="s">
        <v>3</v>
      </c>
      <c r="I23" s="15"/>
      <c r="J23" s="13"/>
      <c r="K23" s="13"/>
      <c r="L23" s="32"/>
      <c r="M23" s="32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x14ac:dyDescent="0.2">
      <c r="A24" s="12"/>
      <c r="B24" s="34"/>
      <c r="C24" s="36"/>
      <c r="D24" s="35"/>
      <c r="E24" s="35"/>
      <c r="F24" s="34"/>
      <c r="G24" s="37"/>
      <c r="H24" s="35"/>
      <c r="I24" s="15"/>
      <c r="J24" s="13"/>
      <c r="K24" s="13"/>
      <c r="L24" s="32"/>
      <c r="M24" s="32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s="42" customFormat="1" ht="25.5" x14ac:dyDescent="0.2">
      <c r="A25" s="13"/>
      <c r="B25" s="38" t="s">
        <v>4</v>
      </c>
      <c r="C25" s="39" t="s">
        <v>5</v>
      </c>
      <c r="D25" s="38"/>
      <c r="E25" s="40"/>
      <c r="F25" s="38" t="s">
        <v>6</v>
      </c>
      <c r="G25" s="40"/>
      <c r="H25" s="38" t="s">
        <v>7</v>
      </c>
      <c r="I25" s="39" t="s">
        <v>8</v>
      </c>
      <c r="J25" s="41"/>
      <c r="K25" s="41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 ht="15.75" customHeight="1" thickBot="1" x14ac:dyDescent="0.25">
      <c r="A26" s="43" t="s">
        <v>9</v>
      </c>
      <c r="B26" s="13" t="s">
        <v>10</v>
      </c>
      <c r="C26" s="98"/>
      <c r="D26" s="44" t="s">
        <v>11</v>
      </c>
      <c r="E26" s="13"/>
      <c r="F26" s="101"/>
      <c r="G26" s="12" t="s">
        <v>12</v>
      </c>
      <c r="H26" s="97"/>
      <c r="I26" s="45" t="str">
        <f>IF(C23="","",IF(C26="","",IF(F26="","",IF(H26="", "",((C26)*EXP(-0.693/(VLOOKUP(B26,table,2,FALSE))*($C$23-H26)))))))</f>
        <v/>
      </c>
      <c r="J26" s="46" t="s">
        <v>11</v>
      </c>
      <c r="K26" s="4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0" ht="15.75" customHeight="1" thickBot="1" x14ac:dyDescent="0.25">
      <c r="A27" s="43" t="s">
        <v>13</v>
      </c>
      <c r="B27" s="13" t="s">
        <v>14</v>
      </c>
      <c r="C27" s="99"/>
      <c r="D27" s="44" t="s">
        <v>11</v>
      </c>
      <c r="E27" s="13"/>
      <c r="F27" s="101"/>
      <c r="G27" s="12" t="s">
        <v>12</v>
      </c>
      <c r="H27" s="97"/>
      <c r="I27" s="45" t="str">
        <f>IF(C27="","",IF(F27="","",IF(H27="", "",((C27)*EXP(-0.693/(VLOOKUP(B27,table,2,FALSE))*($C$23-H27))))))</f>
        <v/>
      </c>
      <c r="J27" s="46" t="s">
        <v>11</v>
      </c>
      <c r="K27" s="4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0" ht="15.75" customHeight="1" thickBot="1" x14ac:dyDescent="0.25">
      <c r="A28" s="43" t="s">
        <v>15</v>
      </c>
      <c r="B28" s="100"/>
      <c r="C28" s="98"/>
      <c r="D28" s="44" t="s">
        <v>11</v>
      </c>
      <c r="E28" s="13"/>
      <c r="F28" s="101"/>
      <c r="G28" s="12" t="s">
        <v>12</v>
      </c>
      <c r="H28" s="102"/>
      <c r="I28" s="47" t="str">
        <f>IF(C28="","",IF(F28="","",IF(H28="", "",((C28)*EXP(-0.693/(VLOOKUP(B28,table,2,FALSE))*($C$23-H28))))))</f>
        <v/>
      </c>
      <c r="J28" s="46" t="s">
        <v>11</v>
      </c>
      <c r="K28" s="4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1:40" x14ac:dyDescent="0.2">
      <c r="A29" s="12"/>
      <c r="B29" s="12"/>
      <c r="C29" s="12"/>
      <c r="D29" s="12"/>
      <c r="E29" s="13"/>
      <c r="F29" s="13"/>
      <c r="G29" s="15"/>
      <c r="H29" s="12"/>
      <c r="I29" s="15"/>
      <c r="J29" s="13"/>
      <c r="K29" s="13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0" ht="15" x14ac:dyDescent="0.25">
      <c r="A30" s="12"/>
      <c r="B30" s="48" t="s">
        <v>60</v>
      </c>
      <c r="C30" s="25"/>
      <c r="D30" s="49"/>
      <c r="E30" s="27"/>
      <c r="F30" s="27"/>
      <c r="G30" s="29"/>
      <c r="H30" s="25"/>
      <c r="I30" s="29"/>
      <c r="J30" s="27"/>
      <c r="K30" s="13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ht="16.5" customHeight="1" x14ac:dyDescent="0.2">
      <c r="A31" s="12"/>
      <c r="B31" s="15" t="s">
        <v>78</v>
      </c>
      <c r="C31" s="12"/>
      <c r="D31" s="35"/>
      <c r="E31" s="13"/>
      <c r="F31" s="13"/>
      <c r="G31" s="15"/>
      <c r="H31" s="12"/>
      <c r="I31" s="15"/>
      <c r="J31" s="13"/>
      <c r="K31" s="13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0" x14ac:dyDescent="0.2">
      <c r="A32" s="12"/>
      <c r="B32" s="15"/>
      <c r="C32" s="12"/>
      <c r="D32" s="35"/>
      <c r="E32" s="13"/>
      <c r="F32" s="13"/>
      <c r="G32" s="15"/>
      <c r="H32" s="12"/>
      <c r="I32" s="15"/>
      <c r="J32" s="13"/>
      <c r="K32" s="13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x14ac:dyDescent="0.2">
      <c r="A33" s="12"/>
      <c r="C33" s="35" t="s">
        <v>16</v>
      </c>
      <c r="D33" s="35"/>
      <c r="E33" s="13"/>
      <c r="F33" s="13"/>
      <c r="G33" s="15"/>
      <c r="H33" s="12"/>
      <c r="I33" s="15"/>
      <c r="J33" s="13"/>
      <c r="K33" s="13"/>
      <c r="L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x14ac:dyDescent="0.2">
      <c r="A34" s="12"/>
      <c r="B34" s="12"/>
      <c r="D34" s="35"/>
      <c r="E34" s="40"/>
      <c r="F34" s="40"/>
      <c r="G34" s="32"/>
      <c r="H34" s="35"/>
      <c r="I34" s="15"/>
      <c r="J34" s="13"/>
      <c r="K34" s="13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ht="15.75" customHeight="1" thickBot="1" x14ac:dyDescent="0.25">
      <c r="A35" s="43" t="s">
        <v>9</v>
      </c>
      <c r="B35" s="13" t="s">
        <v>10</v>
      </c>
      <c r="C35" s="101"/>
      <c r="D35" s="50" t="s">
        <v>12</v>
      </c>
      <c r="E35" s="51" t="s">
        <v>17</v>
      </c>
      <c r="F35" s="52" t="str">
        <f>I26</f>
        <v/>
      </c>
      <c r="G35" s="44" t="s">
        <v>65</v>
      </c>
      <c r="H35" s="53" t="str">
        <f>IF(C35="","",(IF(F35="","",(C35-F26)/F35)))</f>
        <v/>
      </c>
      <c r="I35" s="12"/>
      <c r="J35" s="15"/>
      <c r="K35" s="15"/>
      <c r="L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</row>
    <row r="36" spans="1:40" ht="15.75" customHeight="1" thickBot="1" x14ac:dyDescent="0.25">
      <c r="A36" s="43" t="s">
        <v>13</v>
      </c>
      <c r="B36" s="13" t="s">
        <v>14</v>
      </c>
      <c r="C36" s="103"/>
      <c r="D36" s="50" t="s">
        <v>12</v>
      </c>
      <c r="E36" s="51" t="s">
        <v>17</v>
      </c>
      <c r="F36" s="54" t="str">
        <f>I27</f>
        <v/>
      </c>
      <c r="G36" s="44" t="s">
        <v>65</v>
      </c>
      <c r="H36" s="55" t="str">
        <f>IF(C36="","",(IF(F36="","",(C36-F27)/F36)))</f>
        <v/>
      </c>
      <c r="I36" s="12"/>
      <c r="J36" s="15"/>
      <c r="K36" s="15"/>
      <c r="L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0" ht="15.75" customHeight="1" thickBot="1" x14ac:dyDescent="0.25">
      <c r="A37" s="43" t="s">
        <v>15</v>
      </c>
      <c r="B37" s="13">
        <f>B28</f>
        <v>0</v>
      </c>
      <c r="C37" s="103"/>
      <c r="D37" s="44" t="s">
        <v>12</v>
      </c>
      <c r="E37" s="51" t="s">
        <v>17</v>
      </c>
      <c r="F37" s="54" t="str">
        <f>I28</f>
        <v/>
      </c>
      <c r="G37" s="44" t="s">
        <v>65</v>
      </c>
      <c r="H37" s="55" t="str">
        <f>IF(C37="","",(IF(F37="","",(C37-F28)/F37)))</f>
        <v/>
      </c>
      <c r="I37" s="12"/>
      <c r="J37" s="13"/>
      <c r="K37" s="13"/>
      <c r="L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0" ht="12.75" customHeight="1" x14ac:dyDescent="0.2">
      <c r="A38" s="12"/>
      <c r="B38" s="12"/>
      <c r="C38" s="12"/>
      <c r="D38" s="12"/>
      <c r="E38" s="13"/>
      <c r="F38" s="13"/>
      <c r="G38" s="15"/>
      <c r="H38" s="12"/>
      <c r="I38" s="15"/>
      <c r="J38" s="13"/>
      <c r="K38" s="13"/>
      <c r="L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1:40" s="59" customFormat="1" ht="15" x14ac:dyDescent="0.25">
      <c r="A39" s="35"/>
      <c r="B39" s="56" t="s">
        <v>61</v>
      </c>
      <c r="C39" s="49"/>
      <c r="D39" s="49"/>
      <c r="E39" s="57"/>
      <c r="F39" s="57"/>
      <c r="G39" s="58"/>
      <c r="H39" s="49"/>
      <c r="I39" s="58"/>
      <c r="J39" s="57"/>
      <c r="K39" s="40"/>
      <c r="L39" s="12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pans="1:40" ht="16.5" customHeight="1" x14ac:dyDescent="0.2">
      <c r="A40" s="12"/>
      <c r="B40" s="12" t="s">
        <v>79</v>
      </c>
      <c r="C40" s="60"/>
      <c r="D40" s="23"/>
      <c r="E40" s="12"/>
      <c r="F40" s="12"/>
      <c r="G40" s="15"/>
      <c r="H40" s="12"/>
      <c r="I40" s="15"/>
      <c r="J40" s="13"/>
      <c r="K40" s="13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 x14ac:dyDescent="0.2">
      <c r="A41" s="12"/>
      <c r="B41" s="12"/>
      <c r="C41" s="60"/>
      <c r="D41" s="23"/>
      <c r="E41" s="12"/>
      <c r="F41" s="12"/>
      <c r="G41" s="15"/>
      <c r="H41" s="12"/>
      <c r="I41" s="15"/>
      <c r="J41" s="13"/>
      <c r="K41" s="13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 x14ac:dyDescent="0.2">
      <c r="A42" s="12"/>
      <c r="B42" s="61" t="e">
        <f>VLOOKUP(H74,mda,2,FALSE)</f>
        <v>#N/A</v>
      </c>
      <c r="C42" s="34" t="s">
        <v>69</v>
      </c>
      <c r="D42" s="62"/>
      <c r="E42" s="35" t="s">
        <v>18</v>
      </c>
      <c r="F42" s="40"/>
      <c r="G42" s="35"/>
      <c r="H42" s="13"/>
      <c r="I42" s="15"/>
      <c r="J42" s="13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spans="1:40" x14ac:dyDescent="0.2">
      <c r="A43" s="12"/>
      <c r="B43" s="34"/>
      <c r="C43" s="34"/>
      <c r="D43" s="62"/>
      <c r="E43" s="35"/>
      <c r="F43" s="40" t="s">
        <v>19</v>
      </c>
      <c r="G43" s="35"/>
      <c r="H43" s="13"/>
      <c r="I43" s="15"/>
      <c r="J43" s="13"/>
      <c r="K43" s="13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spans="1:40" x14ac:dyDescent="0.2">
      <c r="A44" s="12"/>
      <c r="B44" s="34"/>
      <c r="C44" s="34"/>
      <c r="D44" s="62"/>
      <c r="E44" s="35"/>
      <c r="F44" s="40"/>
      <c r="G44" s="35"/>
      <c r="H44" s="13"/>
      <c r="I44" s="15"/>
      <c r="J44" s="13"/>
      <c r="K44" s="13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1:40" ht="22.5" customHeight="1" thickBot="1" x14ac:dyDescent="0.25">
      <c r="A45" s="12"/>
      <c r="C45" s="63" t="s">
        <v>20</v>
      </c>
      <c r="D45" s="40" t="e">
        <f>VLOOKUP(B42,bkg,5,FALSE)</f>
        <v>#N/A</v>
      </c>
      <c r="E45" s="64" t="s">
        <v>17</v>
      </c>
      <c r="F45" s="65">
        <f>IF(G23="","",G23)</f>
        <v>1</v>
      </c>
      <c r="G45" s="66" t="s">
        <v>21</v>
      </c>
      <c r="H45" s="67" t="e">
        <f>IF(F45="","",4.653*SQRT(D45/F45)/D46)</f>
        <v>#N/A</v>
      </c>
      <c r="I45" s="64" t="s">
        <v>22</v>
      </c>
      <c r="J45" s="13"/>
      <c r="K45" s="13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spans="1:40" ht="12.75" customHeight="1" x14ac:dyDescent="0.2">
      <c r="A46" s="12"/>
      <c r="B46" s="63"/>
      <c r="C46" s="40"/>
      <c r="D46" s="68">
        <f>MIN(H35:H37)</f>
        <v>0</v>
      </c>
      <c r="F46" s="65"/>
      <c r="G46" s="66"/>
      <c r="H46" s="69"/>
      <c r="I46" s="66"/>
      <c r="J46" s="13"/>
      <c r="K46" s="13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1:40" ht="14.85" customHeight="1" x14ac:dyDescent="0.2">
      <c r="A47" s="12"/>
      <c r="B47" s="70" t="e">
        <f>IF(H45="","",IF(H45&lt;100,"OK - MDA is less than 100 dpm","Contact REHS at 848-445-2550, the MDA is greater than 100 dpm"))</f>
        <v>#N/A</v>
      </c>
      <c r="D47" s="71"/>
      <c r="E47" s="72"/>
      <c r="G47" s="15"/>
      <c r="H47" s="12"/>
      <c r="I47" s="15"/>
      <c r="J47" s="13"/>
      <c r="K47" s="13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</row>
    <row r="48" spans="1:40" x14ac:dyDescent="0.2">
      <c r="A48" s="12"/>
      <c r="B48" s="12"/>
      <c r="C48" s="73"/>
      <c r="D48" s="12"/>
      <c r="E48" s="13"/>
      <c r="G48" s="15"/>
      <c r="H48" s="12"/>
      <c r="I48" s="15"/>
      <c r="J48" s="13"/>
      <c r="K48" s="13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spans="1:256" s="59" customFormat="1" ht="15" x14ac:dyDescent="0.25">
      <c r="A49" s="35"/>
      <c r="B49" s="56" t="s">
        <v>62</v>
      </c>
      <c r="C49" s="49"/>
      <c r="D49" s="49"/>
      <c r="E49" s="57"/>
      <c r="F49" s="57"/>
      <c r="G49" s="58"/>
      <c r="H49" s="49"/>
      <c r="I49" s="58"/>
      <c r="J49" s="57"/>
      <c r="K49" s="40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pans="1:256" s="74" customFormat="1" ht="16.5" customHeight="1" x14ac:dyDescent="0.2">
      <c r="A50" s="15"/>
      <c r="B50" s="15" t="s">
        <v>81</v>
      </c>
      <c r="C50" s="15"/>
      <c r="D50" s="15"/>
      <c r="E50" s="15"/>
      <c r="F50" s="15"/>
      <c r="G50" s="15"/>
      <c r="H50" s="15"/>
      <c r="I50" s="15"/>
      <c r="J50" s="15"/>
      <c r="K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</row>
    <row r="51" spans="1:256" x14ac:dyDescent="0.2">
      <c r="A51" s="12"/>
      <c r="B51" s="15" t="s">
        <v>55</v>
      </c>
      <c r="C51" s="60"/>
      <c r="D51" s="23"/>
      <c r="E51" s="12"/>
      <c r="F51" s="12"/>
      <c r="G51" s="15"/>
      <c r="H51" s="12"/>
      <c r="I51" s="15"/>
      <c r="J51" s="13"/>
      <c r="K51" s="1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</row>
    <row r="52" spans="1:256" x14ac:dyDescent="0.2">
      <c r="A52" s="12"/>
      <c r="B52" s="15" t="s">
        <v>56</v>
      </c>
      <c r="C52" s="60"/>
      <c r="D52" s="23"/>
      <c r="E52" s="12"/>
      <c r="F52" s="12"/>
      <c r="G52" s="15"/>
      <c r="H52" s="12"/>
      <c r="I52" s="15"/>
      <c r="J52" s="13"/>
      <c r="K52" s="1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1:256" x14ac:dyDescent="0.2">
      <c r="A53" s="12"/>
      <c r="B53" s="15" t="s">
        <v>67</v>
      </c>
      <c r="C53" s="60"/>
      <c r="D53" s="23"/>
      <c r="E53" s="12"/>
      <c r="F53" s="12"/>
      <c r="G53" s="15"/>
      <c r="H53" s="12"/>
      <c r="I53" s="15"/>
      <c r="J53" s="13"/>
      <c r="K53" s="13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</row>
    <row r="54" spans="1:256" x14ac:dyDescent="0.2">
      <c r="A54" s="12"/>
      <c r="B54" s="15"/>
      <c r="C54" s="60"/>
      <c r="D54" s="23"/>
      <c r="E54" s="12"/>
      <c r="F54" s="12"/>
      <c r="G54" s="15"/>
      <c r="H54" s="12"/>
      <c r="I54" s="15"/>
      <c r="J54" s="13"/>
      <c r="K54" s="13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spans="1:256" s="59" customFormat="1" ht="14.25" customHeight="1" x14ac:dyDescent="0.2">
      <c r="A55" s="35"/>
      <c r="C55" s="35" t="s">
        <v>66</v>
      </c>
      <c r="D55" s="76"/>
      <c r="E55" s="35"/>
      <c r="F55" s="40"/>
      <c r="G55" s="32"/>
      <c r="H55" s="35"/>
      <c r="I55" s="32"/>
      <c r="J55" s="40"/>
      <c r="K55" s="40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pans="1:256" ht="14.25" customHeight="1" x14ac:dyDescent="0.2">
      <c r="A56" s="12"/>
      <c r="B56" s="12"/>
      <c r="C56" s="12"/>
      <c r="D56" s="77"/>
      <c r="E56" s="12"/>
      <c r="F56" s="13"/>
      <c r="G56" s="15"/>
      <c r="H56" s="12"/>
      <c r="I56" s="15"/>
      <c r="J56" s="13"/>
      <c r="K56" s="13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spans="1:256" ht="13.5" thickBot="1" x14ac:dyDescent="0.25">
      <c r="A57" s="12"/>
      <c r="B57" s="34" t="s">
        <v>68</v>
      </c>
      <c r="C57" s="78">
        <f>D46</f>
        <v>0</v>
      </c>
      <c r="D57" s="40" t="s">
        <v>23</v>
      </c>
      <c r="E57" s="35" t="s">
        <v>24</v>
      </c>
      <c r="F57" s="79" t="e">
        <f>D45</f>
        <v>#N/A</v>
      </c>
      <c r="G57" s="80" t="s">
        <v>80</v>
      </c>
      <c r="H57" s="79" t="e">
        <f>C57*100+F57</f>
        <v>#N/A</v>
      </c>
      <c r="I57" s="35" t="s">
        <v>12</v>
      </c>
      <c r="J57" s="13"/>
      <c r="K57" s="13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</row>
    <row r="58" spans="1:256" x14ac:dyDescent="0.2">
      <c r="A58" s="12"/>
      <c r="B58" s="34"/>
      <c r="C58" s="81"/>
      <c r="D58" s="40"/>
      <c r="E58" s="35"/>
      <c r="F58" s="82"/>
      <c r="G58" s="80"/>
      <c r="H58" s="82"/>
      <c r="I58" s="35"/>
      <c r="J58" s="13"/>
      <c r="K58" s="13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</row>
    <row r="59" spans="1:256" x14ac:dyDescent="0.2">
      <c r="A59" s="12"/>
      <c r="B59" s="34"/>
      <c r="C59" s="81"/>
      <c r="D59" s="40"/>
      <c r="E59" s="35"/>
      <c r="F59" s="82"/>
      <c r="G59" s="80"/>
      <c r="H59" s="82"/>
      <c r="I59" s="35"/>
      <c r="J59" s="13"/>
      <c r="K59" s="13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</row>
    <row r="60" spans="1:256" hidden="1" x14ac:dyDescent="0.2">
      <c r="A60" s="12"/>
      <c r="B60" s="15"/>
      <c r="C60" s="12"/>
      <c r="D60" s="12"/>
      <c r="E60" s="13"/>
      <c r="F60" s="12"/>
      <c r="G60" s="15"/>
      <c r="H60" s="12"/>
      <c r="I60" s="15"/>
      <c r="J60" s="13"/>
      <c r="K60" s="13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</row>
    <row r="61" spans="1:256" hidden="1" x14ac:dyDescent="0.2">
      <c r="A61" s="12"/>
      <c r="B61" s="15" t="s">
        <v>25</v>
      </c>
      <c r="C61" s="12"/>
      <c r="D61" s="12"/>
      <c r="E61" s="13"/>
      <c r="F61" s="12"/>
      <c r="G61" s="15"/>
      <c r="H61" s="12"/>
      <c r="I61" s="15"/>
      <c r="J61" s="13"/>
      <c r="K61" s="13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</row>
    <row r="62" spans="1:256" hidden="1" x14ac:dyDescent="0.2">
      <c r="A62" s="12"/>
      <c r="B62" s="12" t="s">
        <v>26</v>
      </c>
      <c r="C62" s="12"/>
      <c r="D62" s="12"/>
      <c r="E62" s="13"/>
      <c r="F62" s="12"/>
      <c r="G62" s="15"/>
      <c r="H62" s="12"/>
      <c r="I62" s="15"/>
      <c r="J62" s="13"/>
      <c r="K62" s="13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</row>
    <row r="63" spans="1:256" hidden="1" x14ac:dyDescent="0.2">
      <c r="A63" s="12"/>
      <c r="B63" s="83" t="s">
        <v>27</v>
      </c>
      <c r="C63" s="84" t="s">
        <v>28</v>
      </c>
      <c r="D63" s="12"/>
      <c r="E63" s="127" t="s">
        <v>29</v>
      </c>
      <c r="F63" s="127"/>
      <c r="G63" s="12"/>
      <c r="H63" s="12"/>
      <c r="I63" s="15"/>
      <c r="J63" s="13"/>
      <c r="K63" s="13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</row>
    <row r="64" spans="1:256" hidden="1" x14ac:dyDescent="0.2">
      <c r="A64" s="12"/>
      <c r="B64" s="85" t="s">
        <v>30</v>
      </c>
      <c r="C64" s="86">
        <f>5730*365</f>
        <v>2091450</v>
      </c>
      <c r="D64" s="12"/>
      <c r="E64" s="87" t="s">
        <v>31</v>
      </c>
      <c r="F64" s="87" t="s">
        <v>32</v>
      </c>
      <c r="G64" s="12"/>
      <c r="H64" s="12"/>
      <c r="I64" s="15"/>
      <c r="J64" s="13"/>
      <c r="K64" s="13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</row>
    <row r="65" spans="1:40" hidden="1" x14ac:dyDescent="0.2">
      <c r="A65" s="12"/>
      <c r="B65" s="85" t="s">
        <v>33</v>
      </c>
      <c r="C65" s="86">
        <f>5730*365</f>
        <v>2091450</v>
      </c>
      <c r="D65" s="12"/>
      <c r="E65" s="88" t="str">
        <f>H35</f>
        <v/>
      </c>
      <c r="F65" s="87" t="str">
        <f>B35</f>
        <v>H-3</v>
      </c>
      <c r="G65" s="12"/>
      <c r="H65" s="12"/>
      <c r="I65" s="15"/>
      <c r="J65" s="13"/>
      <c r="K65" s="13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</row>
    <row r="66" spans="1:40" hidden="1" x14ac:dyDescent="0.2">
      <c r="A66" s="12"/>
      <c r="B66" s="85" t="s">
        <v>34</v>
      </c>
      <c r="C66" s="86">
        <v>27.702500000000001</v>
      </c>
      <c r="D66" s="12"/>
      <c r="E66" s="88" t="str">
        <f>H36</f>
        <v/>
      </c>
      <c r="F66" s="87" t="str">
        <f>B36</f>
        <v>C-14</v>
      </c>
      <c r="G66" s="12"/>
      <c r="H66" s="12"/>
      <c r="I66" s="15"/>
      <c r="J66" s="13"/>
      <c r="K66" s="13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</row>
    <row r="67" spans="1:40" hidden="1" x14ac:dyDescent="0.2">
      <c r="A67" s="12"/>
      <c r="B67" s="85" t="s">
        <v>35</v>
      </c>
      <c r="C67" s="86">
        <v>27.702500000000001</v>
      </c>
      <c r="D67" s="12"/>
      <c r="E67" s="88" t="str">
        <f>H37</f>
        <v/>
      </c>
      <c r="F67" s="87">
        <f>B37</f>
        <v>0</v>
      </c>
      <c r="G67" s="12"/>
      <c r="H67" s="12"/>
      <c r="I67" s="15"/>
      <c r="J67" s="13"/>
      <c r="K67" s="13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</row>
    <row r="68" spans="1:40" hidden="1" x14ac:dyDescent="0.2">
      <c r="A68" s="12"/>
      <c r="B68" s="85" t="s">
        <v>36</v>
      </c>
      <c r="C68" s="86">
        <f>12.35*365</f>
        <v>4507.75</v>
      </c>
      <c r="D68" s="12"/>
      <c r="E68" s="13"/>
      <c r="F68" s="13"/>
      <c r="G68" s="12"/>
      <c r="H68" s="12"/>
      <c r="I68" s="15"/>
      <c r="J68" s="13"/>
      <c r="K68" s="13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</row>
    <row r="69" spans="1:40" hidden="1" x14ac:dyDescent="0.2">
      <c r="A69" s="12"/>
      <c r="B69" s="85" t="s">
        <v>37</v>
      </c>
      <c r="C69" s="86">
        <f>12.35*365</f>
        <v>4507.75</v>
      </c>
      <c r="D69" s="12"/>
      <c r="E69" s="13"/>
      <c r="F69" s="13"/>
      <c r="G69" s="35"/>
      <c r="H69" s="12"/>
      <c r="I69" s="15"/>
      <c r="J69" s="13"/>
      <c r="K69" s="13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</row>
    <row r="70" spans="1:40" hidden="1" x14ac:dyDescent="0.2">
      <c r="A70" s="12"/>
      <c r="B70" s="85" t="s">
        <v>38</v>
      </c>
      <c r="C70" s="86">
        <v>60.14</v>
      </c>
      <c r="D70" s="12"/>
      <c r="E70" s="13"/>
      <c r="F70" s="12"/>
      <c r="G70" s="15"/>
      <c r="H70" s="12"/>
      <c r="I70" s="15"/>
      <c r="J70" s="13"/>
      <c r="K70" s="13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</row>
    <row r="71" spans="1:40" hidden="1" x14ac:dyDescent="0.2">
      <c r="A71" s="12"/>
      <c r="B71" s="85" t="s">
        <v>39</v>
      </c>
      <c r="C71" s="86">
        <v>60.14</v>
      </c>
      <c r="D71" s="12"/>
      <c r="E71" s="13"/>
      <c r="F71" s="12"/>
      <c r="G71" s="15"/>
      <c r="H71" s="12"/>
      <c r="I71" s="15"/>
      <c r="J71" s="13"/>
      <c r="K71" s="13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</row>
    <row r="72" spans="1:40" hidden="1" x14ac:dyDescent="0.2">
      <c r="A72" s="12"/>
      <c r="B72" s="85" t="s">
        <v>40</v>
      </c>
      <c r="C72" s="86">
        <v>14.29</v>
      </c>
      <c r="D72" s="12"/>
      <c r="E72" s="13"/>
      <c r="F72" s="12"/>
      <c r="G72" s="15"/>
      <c r="H72" s="12"/>
      <c r="I72" s="15"/>
      <c r="J72" s="13"/>
      <c r="K72" s="13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</row>
    <row r="73" spans="1:40" hidden="1" x14ac:dyDescent="0.2">
      <c r="A73" s="12"/>
      <c r="B73" s="85" t="s">
        <v>41</v>
      </c>
      <c r="C73" s="86">
        <v>14.29</v>
      </c>
      <c r="D73" s="12"/>
      <c r="E73" s="16"/>
      <c r="G73" s="12"/>
      <c r="H73" s="12"/>
      <c r="I73" s="12"/>
      <c r="J73" s="12"/>
      <c r="K73" s="13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</row>
    <row r="74" spans="1:40" hidden="1" x14ac:dyDescent="0.2">
      <c r="A74" s="12"/>
      <c r="B74" s="85" t="s">
        <v>42</v>
      </c>
      <c r="C74" s="86">
        <v>25.34</v>
      </c>
      <c r="D74" s="12"/>
      <c r="E74" s="16"/>
      <c r="G74" s="43" t="s">
        <v>43</v>
      </c>
      <c r="H74" s="89">
        <f>MIN(H35:H37)</f>
        <v>0</v>
      </c>
      <c r="I74" s="87"/>
      <c r="J74" s="12"/>
      <c r="K74" s="13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</row>
    <row r="75" spans="1:40" hidden="1" x14ac:dyDescent="0.2">
      <c r="B75" s="85" t="s">
        <v>44</v>
      </c>
      <c r="C75" s="86">
        <v>25.34</v>
      </c>
      <c r="E75" s="16"/>
      <c r="G75" s="43" t="s">
        <v>45</v>
      </c>
      <c r="H75" s="87" t="e">
        <f>VLOOKUP(H74,mda,2,FALSE)</f>
        <v>#N/A</v>
      </c>
      <c r="I75" s="87"/>
      <c r="J75" s="12"/>
    </row>
    <row r="76" spans="1:40" hidden="1" x14ac:dyDescent="0.2">
      <c r="B76" s="90"/>
      <c r="C76" s="91"/>
      <c r="E76" s="16"/>
      <c r="G76" s="12"/>
      <c r="H76" s="87" t="e">
        <f>VLOOKUP(H74,mda,2,FALSE)</f>
        <v>#N/A</v>
      </c>
      <c r="I76" s="12"/>
      <c r="J76" s="35"/>
    </row>
    <row r="77" spans="1:40" hidden="1" x14ac:dyDescent="0.2">
      <c r="B77" s="90"/>
      <c r="C77" s="91"/>
      <c r="E77" s="16"/>
      <c r="G77" s="15"/>
      <c r="H77" s="15"/>
      <c r="I77" s="15"/>
      <c r="J77" s="15"/>
    </row>
    <row r="78" spans="1:40" hidden="1" x14ac:dyDescent="0.2">
      <c r="B78" s="85" t="s">
        <v>46</v>
      </c>
      <c r="C78" s="86">
        <v>87.44</v>
      </c>
    </row>
    <row r="79" spans="1:40" hidden="1" x14ac:dyDescent="0.2">
      <c r="B79" s="92" t="s">
        <v>47</v>
      </c>
      <c r="C79" s="93">
        <v>87.44</v>
      </c>
    </row>
    <row r="80" spans="1:40" hidden="1" x14ac:dyDescent="0.2">
      <c r="B80" s="32"/>
      <c r="C80" s="32"/>
    </row>
  </sheetData>
  <sheetProtection algorithmName="SHA-512" hashValue="S9vuhTAoMYpEt6EJPtz3F8Cr3LRy6Wvyj82Fcr+At0Gw20FYI0Nf2Szyc5FfT+zDQVQw0utD0CkoakP2JVmmmw==" saltValue="IRh7vwQD9Bna5FoiDv6Mig==" spinCount="100000" sheet="1" objects="1" scenarios="1"/>
  <mergeCells count="1">
    <mergeCell ref="E63:F63"/>
  </mergeCells>
  <pageMargins left="0.38" right="0.25" top="0.45" bottom="0.45" header="0.5" footer="0.22"/>
  <pageSetup scale="9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219075</xdr:colOff>
                    <xdr:row>5</xdr:row>
                    <xdr:rowOff>57150</xdr:rowOff>
                  </from>
                  <to>
                    <xdr:col>0</xdr:col>
                    <xdr:colOff>419100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AC7B9-E5B9-4B38-B104-D081C76AF917}">
  <dimension ref="A1:J38"/>
  <sheetViews>
    <sheetView workbookViewId="0">
      <selection activeCell="G24" sqref="G24"/>
    </sheetView>
  </sheetViews>
  <sheetFormatPr defaultRowHeight="15" x14ac:dyDescent="0.25"/>
  <cols>
    <col min="1" max="1" width="5.42578125" style="107" customWidth="1"/>
    <col min="2" max="2" width="9.28515625" style="107" customWidth="1"/>
    <col min="3" max="4" width="12.7109375" style="107" customWidth="1"/>
    <col min="5" max="5" width="9.140625" style="107"/>
    <col min="6" max="6" width="8.85546875" style="107" bestFit="1" customWidth="1"/>
    <col min="7" max="8" width="12.7109375" style="107" customWidth="1"/>
    <col min="9" max="9" width="6.5703125" style="107" customWidth="1"/>
    <col min="10" max="16384" width="9.140625" style="107"/>
  </cols>
  <sheetData>
    <row r="1" spans="1:10" x14ac:dyDescent="0.25">
      <c r="A1" s="104"/>
      <c r="B1" s="104"/>
      <c r="C1" s="104"/>
      <c r="D1" s="104"/>
      <c r="E1" s="105"/>
      <c r="F1" s="104"/>
      <c r="G1" s="106"/>
      <c r="H1" s="104"/>
      <c r="I1" s="106"/>
      <c r="J1" s="105"/>
    </row>
    <row r="2" spans="1:10" x14ac:dyDescent="0.25">
      <c r="A2" s="108"/>
      <c r="B2" s="108"/>
      <c r="C2" s="108"/>
      <c r="D2" s="108"/>
      <c r="E2" s="109"/>
      <c r="F2" s="108"/>
      <c r="G2" s="110"/>
      <c r="H2" s="108"/>
      <c r="I2" s="110"/>
      <c r="J2" s="109"/>
    </row>
    <row r="3" spans="1:10" x14ac:dyDescent="0.25">
      <c r="A3" s="111"/>
      <c r="C3" s="111"/>
      <c r="D3" s="111"/>
      <c r="E3" s="111"/>
      <c r="F3" s="111"/>
      <c r="G3" s="111"/>
      <c r="H3" s="111"/>
      <c r="I3" s="111"/>
      <c r="J3" s="109"/>
    </row>
    <row r="4" spans="1:10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09"/>
    </row>
    <row r="5" spans="1:10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09"/>
    </row>
    <row r="6" spans="1:10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09"/>
    </row>
    <row r="7" spans="1:10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09"/>
    </row>
    <row r="8" spans="1:10" x14ac:dyDescent="0.25">
      <c r="A8" s="111"/>
      <c r="B8" s="111"/>
      <c r="C8" s="111" t="s">
        <v>48</v>
      </c>
      <c r="D8" s="111"/>
      <c r="E8" s="111"/>
      <c r="F8" s="111"/>
      <c r="G8" s="111"/>
      <c r="H8" s="111"/>
      <c r="I8" s="111"/>
      <c r="J8" s="109"/>
    </row>
    <row r="9" spans="1:10" x14ac:dyDescent="0.25">
      <c r="A9" s="111"/>
      <c r="B9" s="111"/>
      <c r="C9" s="111"/>
      <c r="D9" s="111"/>
      <c r="E9" s="111"/>
      <c r="F9" s="111"/>
      <c r="G9" s="111"/>
      <c r="H9" s="111"/>
      <c r="I9" s="111"/>
      <c r="J9" s="109"/>
    </row>
    <row r="10" spans="1:10" x14ac:dyDescent="0.25">
      <c r="A10" s="111"/>
      <c r="B10" s="111"/>
      <c r="C10" s="111"/>
      <c r="D10" s="111"/>
      <c r="E10" s="111"/>
      <c r="F10" s="111"/>
      <c r="G10" s="111"/>
      <c r="H10" s="111"/>
      <c r="I10" s="111"/>
      <c r="J10" s="109"/>
    </row>
    <row r="11" spans="1:10" x14ac:dyDescent="0.25">
      <c r="A11" s="111"/>
      <c r="B11" s="111"/>
      <c r="C11" s="111"/>
      <c r="D11" s="111"/>
      <c r="E11" s="111"/>
      <c r="F11" s="111"/>
      <c r="G11" s="111"/>
      <c r="H11" s="111"/>
      <c r="I11" s="111"/>
      <c r="J11" s="109"/>
    </row>
    <row r="12" spans="1:10" x14ac:dyDescent="0.25">
      <c r="A12" s="111"/>
      <c r="B12" s="111"/>
      <c r="C12" s="111"/>
      <c r="D12" s="111"/>
      <c r="E12" s="111"/>
      <c r="F12" s="111"/>
      <c r="G12" s="111"/>
      <c r="H12" s="111"/>
      <c r="I12" s="111"/>
      <c r="J12" s="109"/>
    </row>
    <row r="13" spans="1:10" x14ac:dyDescent="0.25">
      <c r="A13" s="111"/>
      <c r="B13" s="111"/>
      <c r="C13" s="111"/>
      <c r="D13" s="111"/>
      <c r="E13" s="111"/>
      <c r="F13" s="111"/>
      <c r="G13" s="111"/>
      <c r="H13" s="111"/>
      <c r="I13" s="111"/>
      <c r="J13" s="109"/>
    </row>
    <row r="14" spans="1:10" x14ac:dyDescent="0.25">
      <c r="A14" s="111"/>
      <c r="B14" s="111"/>
      <c r="C14" s="111"/>
      <c r="D14" s="111"/>
      <c r="E14" s="111"/>
      <c r="F14" s="111"/>
      <c r="G14" s="111"/>
      <c r="H14" s="111"/>
      <c r="I14" s="111"/>
      <c r="J14" s="109"/>
    </row>
    <row r="15" spans="1:10" x14ac:dyDescent="0.25">
      <c r="A15" s="111"/>
      <c r="B15" s="111"/>
      <c r="C15" s="111"/>
      <c r="D15" s="111"/>
      <c r="E15" s="111"/>
      <c r="F15" s="111"/>
      <c r="G15" s="111"/>
      <c r="H15" s="111"/>
      <c r="I15" s="111"/>
      <c r="J15" s="109"/>
    </row>
    <row r="16" spans="1:10" x14ac:dyDescent="0.25">
      <c r="A16" s="111"/>
      <c r="B16" s="111"/>
      <c r="C16" s="111"/>
      <c r="D16" s="111"/>
      <c r="E16" s="111"/>
      <c r="F16" s="111"/>
      <c r="G16" s="111"/>
      <c r="H16" s="111"/>
      <c r="I16" s="111"/>
      <c r="J16" s="109"/>
    </row>
    <row r="17" spans="1:10" x14ac:dyDescent="0.25">
      <c r="A17" s="111"/>
      <c r="B17" s="111"/>
      <c r="C17" s="111"/>
      <c r="D17" s="111"/>
      <c r="E17" s="111"/>
      <c r="F17" s="111"/>
      <c r="G17" s="111"/>
      <c r="H17" s="111"/>
      <c r="I17" s="111"/>
      <c r="J17" s="109"/>
    </row>
    <row r="18" spans="1:10" x14ac:dyDescent="0.25">
      <c r="A18" s="111"/>
      <c r="B18" s="111"/>
      <c r="C18" s="111"/>
      <c r="D18" s="111"/>
      <c r="E18" s="111"/>
      <c r="F18" s="111"/>
      <c r="G18" s="111"/>
      <c r="H18" s="111"/>
      <c r="I18" s="111"/>
      <c r="J18" s="109"/>
    </row>
    <row r="19" spans="1:10" x14ac:dyDescent="0.25">
      <c r="A19" s="111"/>
      <c r="B19" s="111"/>
      <c r="C19" s="75"/>
      <c r="D19" s="75"/>
      <c r="E19" s="75"/>
      <c r="F19" s="75"/>
      <c r="G19" s="75"/>
      <c r="H19" s="75"/>
      <c r="I19" s="75"/>
      <c r="J19" s="109"/>
    </row>
    <row r="20" spans="1:10" ht="15.75" thickBot="1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09"/>
    </row>
    <row r="21" spans="1:10" x14ac:dyDescent="0.25">
      <c r="A21" s="66"/>
      <c r="B21" s="112" t="s">
        <v>49</v>
      </c>
      <c r="C21" s="113" t="s">
        <v>71</v>
      </c>
      <c r="D21" s="114" t="s">
        <v>72</v>
      </c>
      <c r="E21" s="115"/>
      <c r="F21" s="112" t="s">
        <v>49</v>
      </c>
      <c r="G21" s="113" t="s">
        <v>71</v>
      </c>
      <c r="H21" s="114" t="s">
        <v>72</v>
      </c>
      <c r="I21" s="66"/>
      <c r="J21" s="105"/>
    </row>
    <row r="22" spans="1:10" ht="15.75" thickBot="1" x14ac:dyDescent="0.3">
      <c r="A22" s="66"/>
      <c r="B22" s="116"/>
      <c r="C22" s="117" t="s">
        <v>50</v>
      </c>
      <c r="D22" s="118" t="s">
        <v>50</v>
      </c>
      <c r="E22" s="115"/>
      <c r="F22" s="116"/>
      <c r="G22" s="117" t="s">
        <v>50</v>
      </c>
      <c r="H22" s="118" t="s">
        <v>50</v>
      </c>
      <c r="I22" s="66"/>
      <c r="J22" s="105"/>
    </row>
    <row r="23" spans="1:10" x14ac:dyDescent="0.25">
      <c r="A23" s="119"/>
      <c r="B23" s="120">
        <v>1</v>
      </c>
      <c r="C23" s="125"/>
      <c r="D23" s="121" t="str">
        <f>IF(C23="","",((C23-#REF!)/#REF!))</f>
        <v/>
      </c>
      <c r="E23" s="122"/>
      <c r="F23" s="120">
        <v>16</v>
      </c>
      <c r="G23" s="125"/>
      <c r="H23" s="121" t="str">
        <f>IF(G23="","",((G23-#REF!)/#REF!))</f>
        <v/>
      </c>
      <c r="I23" s="119"/>
      <c r="J23" s="105"/>
    </row>
    <row r="24" spans="1:10" x14ac:dyDescent="0.25">
      <c r="A24" s="119"/>
      <c r="B24" s="123">
        <v>2</v>
      </c>
      <c r="C24" s="126"/>
      <c r="D24" s="124" t="str">
        <f>IF(C24="","",((C24-#REF!)/#REF!))</f>
        <v/>
      </c>
      <c r="E24" s="122"/>
      <c r="F24" s="123">
        <v>17</v>
      </c>
      <c r="G24" s="126"/>
      <c r="H24" s="124" t="str">
        <f>IF(G24="","",((G24-#REF!)/#REF!))</f>
        <v/>
      </c>
      <c r="I24" s="119"/>
      <c r="J24" s="105"/>
    </row>
    <row r="25" spans="1:10" x14ac:dyDescent="0.25">
      <c r="A25" s="119"/>
      <c r="B25" s="123">
        <v>3</v>
      </c>
      <c r="C25" s="126"/>
      <c r="D25" s="124" t="str">
        <f>IF(C25="","",((C25-#REF!)/#REF!))</f>
        <v/>
      </c>
      <c r="E25" s="122"/>
      <c r="F25" s="123">
        <v>18</v>
      </c>
      <c r="G25" s="126"/>
      <c r="H25" s="124" t="str">
        <f>IF(G25="","",((G25-#REF!)/#REF!))</f>
        <v/>
      </c>
      <c r="I25" s="119"/>
      <c r="J25" s="105"/>
    </row>
    <row r="26" spans="1:10" x14ac:dyDescent="0.25">
      <c r="A26" s="119"/>
      <c r="B26" s="123">
        <v>4</v>
      </c>
      <c r="C26" s="126"/>
      <c r="D26" s="124" t="str">
        <f>IF(C26="","",((C26-#REF!)/#REF!))</f>
        <v/>
      </c>
      <c r="E26" s="122"/>
      <c r="F26" s="123">
        <v>19</v>
      </c>
      <c r="G26" s="126"/>
      <c r="H26" s="124" t="str">
        <f>IF(G26="","",((G26-#REF!)/#REF!))</f>
        <v/>
      </c>
      <c r="I26" s="119"/>
      <c r="J26" s="105"/>
    </row>
    <row r="27" spans="1:10" x14ac:dyDescent="0.25">
      <c r="A27" s="119"/>
      <c r="B27" s="123">
        <v>5</v>
      </c>
      <c r="C27" s="126"/>
      <c r="D27" s="124" t="str">
        <f>IF(C27="","",((C27-#REF!)/#REF!))</f>
        <v/>
      </c>
      <c r="E27" s="122"/>
      <c r="F27" s="123">
        <v>20</v>
      </c>
      <c r="G27" s="126"/>
      <c r="H27" s="124" t="str">
        <f>IF(G27="","",((G27-#REF!)/#REF!))</f>
        <v/>
      </c>
      <c r="I27" s="119"/>
      <c r="J27" s="105"/>
    </row>
    <row r="28" spans="1:10" x14ac:dyDescent="0.25">
      <c r="A28" s="119"/>
      <c r="B28" s="123">
        <v>6</v>
      </c>
      <c r="C28" s="126"/>
      <c r="D28" s="124" t="str">
        <f>IF(C28="","",((C28-#REF!)/#REF!))</f>
        <v/>
      </c>
      <c r="E28" s="122"/>
      <c r="F28" s="123">
        <v>21</v>
      </c>
      <c r="G28" s="126"/>
      <c r="H28" s="124" t="str">
        <f>IF(G28="","",((G28-#REF!)/#REF!))</f>
        <v/>
      </c>
      <c r="I28" s="119"/>
      <c r="J28" s="105"/>
    </row>
    <row r="29" spans="1:10" x14ac:dyDescent="0.25">
      <c r="A29" s="119"/>
      <c r="B29" s="123">
        <v>7</v>
      </c>
      <c r="C29" s="126"/>
      <c r="D29" s="124" t="str">
        <f>IF(C29="","",((C29-#REF!)/#REF!))</f>
        <v/>
      </c>
      <c r="E29" s="122"/>
      <c r="F29" s="123">
        <v>22</v>
      </c>
      <c r="G29" s="126"/>
      <c r="H29" s="124" t="str">
        <f>IF(G29="","",((G29-#REF!)/#REF!))</f>
        <v/>
      </c>
      <c r="I29" s="119"/>
      <c r="J29" s="105"/>
    </row>
    <row r="30" spans="1:10" x14ac:dyDescent="0.25">
      <c r="A30" s="119"/>
      <c r="B30" s="123">
        <v>8</v>
      </c>
      <c r="C30" s="126"/>
      <c r="D30" s="124" t="str">
        <f>IF(C30="","",((C30-#REF!)/#REF!))</f>
        <v/>
      </c>
      <c r="E30" s="122"/>
      <c r="F30" s="123">
        <v>23</v>
      </c>
      <c r="G30" s="126"/>
      <c r="H30" s="124" t="str">
        <f>IF(G30="","",((G30-#REF!)/#REF!))</f>
        <v/>
      </c>
      <c r="I30" s="119"/>
      <c r="J30" s="105"/>
    </row>
    <row r="31" spans="1:10" x14ac:dyDescent="0.25">
      <c r="A31" s="119"/>
      <c r="B31" s="123">
        <v>9</v>
      </c>
      <c r="C31" s="126"/>
      <c r="D31" s="124" t="str">
        <f>IF(C31="","",((C31-#REF!)/#REF!))</f>
        <v/>
      </c>
      <c r="E31" s="122"/>
      <c r="F31" s="123">
        <v>24</v>
      </c>
      <c r="G31" s="126"/>
      <c r="H31" s="124" t="str">
        <f>IF(G31="","",((G31-#REF!)/#REF!))</f>
        <v/>
      </c>
      <c r="I31" s="119"/>
      <c r="J31" s="105"/>
    </row>
    <row r="32" spans="1:10" x14ac:dyDescent="0.25">
      <c r="A32" s="119"/>
      <c r="B32" s="123">
        <v>10</v>
      </c>
      <c r="C32" s="126"/>
      <c r="D32" s="124" t="str">
        <f>IF(C32="","",((C32-#REF!)/#REF!))</f>
        <v/>
      </c>
      <c r="E32" s="122"/>
      <c r="F32" s="123">
        <v>25</v>
      </c>
      <c r="G32" s="126"/>
      <c r="H32" s="124" t="str">
        <f>IF(G32="","",((G32-#REF!)/#REF!))</f>
        <v/>
      </c>
      <c r="I32" s="119"/>
      <c r="J32" s="105"/>
    </row>
    <row r="33" spans="1:10" x14ac:dyDescent="0.25">
      <c r="A33" s="119"/>
      <c r="B33" s="123">
        <v>11</v>
      </c>
      <c r="C33" s="126"/>
      <c r="D33" s="124" t="str">
        <f>IF(C33="","",((C33-#REF!)/#REF!))</f>
        <v/>
      </c>
      <c r="E33" s="119"/>
      <c r="F33" s="123">
        <v>26</v>
      </c>
      <c r="G33" s="126"/>
      <c r="H33" s="124" t="str">
        <f>IF(G33="","",((G33-#REF!)/#REF!))</f>
        <v/>
      </c>
      <c r="I33" s="119"/>
      <c r="J33" s="105"/>
    </row>
    <row r="34" spans="1:10" x14ac:dyDescent="0.25">
      <c r="A34" s="119"/>
      <c r="B34" s="123">
        <v>12</v>
      </c>
      <c r="C34" s="126"/>
      <c r="D34" s="124" t="str">
        <f>IF(C34="","",((C34-#REF!)/#REF!))</f>
        <v/>
      </c>
      <c r="E34" s="119"/>
      <c r="F34" s="123">
        <v>27</v>
      </c>
      <c r="G34" s="126"/>
      <c r="H34" s="124" t="str">
        <f>IF(G34="","",((G34-#REF!)/#REF!))</f>
        <v/>
      </c>
      <c r="I34" s="119"/>
      <c r="J34" s="105"/>
    </row>
    <row r="35" spans="1:10" x14ac:dyDescent="0.25">
      <c r="A35" s="119"/>
      <c r="B35" s="123">
        <v>13</v>
      </c>
      <c r="C35" s="126"/>
      <c r="D35" s="124" t="str">
        <f>IF(C35="","",((C35-#REF!)/#REF!))</f>
        <v/>
      </c>
      <c r="E35" s="119"/>
      <c r="F35" s="123">
        <v>28</v>
      </c>
      <c r="G35" s="126"/>
      <c r="H35" s="124" t="str">
        <f>IF(G35="","",((G35-#REF!)/#REF!))</f>
        <v/>
      </c>
      <c r="I35" s="119"/>
      <c r="J35" s="105"/>
    </row>
    <row r="36" spans="1:10" x14ac:dyDescent="0.25">
      <c r="A36" s="119"/>
      <c r="B36" s="123">
        <v>14</v>
      </c>
      <c r="C36" s="126"/>
      <c r="D36" s="124" t="str">
        <f>IF(C36="","",((C36-#REF!)/#REF!))</f>
        <v/>
      </c>
      <c r="E36" s="119"/>
      <c r="F36" s="123">
        <v>29</v>
      </c>
      <c r="G36" s="126"/>
      <c r="H36" s="124" t="str">
        <f>IF(G36="","",((G36-#REF!)/#REF!))</f>
        <v/>
      </c>
      <c r="I36" s="119"/>
      <c r="J36" s="105"/>
    </row>
    <row r="37" spans="1:10" x14ac:dyDescent="0.25">
      <c r="A37" s="119"/>
      <c r="B37" s="123">
        <v>15</v>
      </c>
      <c r="C37" s="126"/>
      <c r="D37" s="124" t="str">
        <f>IF(C37="","",((C37-#REF!)/#REF!))</f>
        <v/>
      </c>
      <c r="E37" s="119"/>
      <c r="F37" s="123">
        <v>30</v>
      </c>
      <c r="G37" s="126"/>
      <c r="H37" s="124" t="str">
        <f>IF(G37="","",((G37-#REF!)/#REF!))</f>
        <v/>
      </c>
      <c r="I37" s="119"/>
      <c r="J37" s="105"/>
    </row>
    <row r="38" spans="1:10" x14ac:dyDescent="0.25">
      <c r="A38" s="119"/>
      <c r="B38" s="119"/>
      <c r="C38" s="119"/>
      <c r="D38" s="119"/>
      <c r="E38" s="119"/>
      <c r="F38" s="119"/>
      <c r="G38" s="119"/>
      <c r="H38" s="119"/>
      <c r="I38" s="119"/>
      <c r="J38" s="105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9A26-052B-4A95-BE24-173DA342CE34}">
  <dimension ref="B2:H34"/>
  <sheetViews>
    <sheetView zoomScaleNormal="100" workbookViewId="0">
      <selection activeCell="C5" sqref="C5"/>
    </sheetView>
  </sheetViews>
  <sheetFormatPr defaultRowHeight="15" x14ac:dyDescent="0.25"/>
  <cols>
    <col min="1" max="1" width="5.5703125" style="107" customWidth="1"/>
    <col min="2" max="2" width="9.140625" style="107"/>
    <col min="3" max="4" width="12.7109375" style="107" customWidth="1"/>
    <col min="5" max="5" width="7.140625" style="107" customWidth="1"/>
    <col min="6" max="6" width="9.140625" style="107"/>
    <col min="7" max="8" width="12.7109375" style="107" customWidth="1"/>
    <col min="9" max="9" width="6.28515625" style="107" customWidth="1"/>
    <col min="10" max="16384" width="9.140625" style="107"/>
  </cols>
  <sheetData>
    <row r="2" spans="2:8" ht="15.75" thickBot="1" x14ac:dyDescent="0.3"/>
    <row r="3" spans="2:8" x14ac:dyDescent="0.25">
      <c r="B3" s="112" t="s">
        <v>49</v>
      </c>
      <c r="C3" s="113" t="s">
        <v>71</v>
      </c>
      <c r="D3" s="114" t="s">
        <v>72</v>
      </c>
      <c r="E3" s="115"/>
      <c r="F3" s="112" t="s">
        <v>49</v>
      </c>
      <c r="G3" s="113" t="s">
        <v>71</v>
      </c>
      <c r="H3" s="114" t="s">
        <v>72</v>
      </c>
    </row>
    <row r="4" spans="2:8" ht="15.75" thickBot="1" x14ac:dyDescent="0.3">
      <c r="B4" s="116"/>
      <c r="C4" s="117" t="s">
        <v>50</v>
      </c>
      <c r="D4" s="118" t="s">
        <v>50</v>
      </c>
      <c r="E4" s="115"/>
      <c r="F4" s="116"/>
      <c r="G4" s="117" t="s">
        <v>50</v>
      </c>
      <c r="H4" s="118" t="s">
        <v>50</v>
      </c>
    </row>
    <row r="5" spans="2:8" x14ac:dyDescent="0.25">
      <c r="B5" s="120">
        <v>31</v>
      </c>
      <c r="C5" s="125"/>
      <c r="D5" s="121" t="str">
        <f>IF(C5="","",((C5-#REF!)/#REF!))</f>
        <v/>
      </c>
      <c r="E5" s="122"/>
      <c r="F5" s="120">
        <v>61</v>
      </c>
      <c r="G5" s="125"/>
      <c r="H5" s="121" t="str">
        <f>IF(G5="","",((G5-#REF!)/#REF!))</f>
        <v/>
      </c>
    </row>
    <row r="6" spans="2:8" x14ac:dyDescent="0.25">
      <c r="B6" s="123">
        <v>32</v>
      </c>
      <c r="C6" s="126"/>
      <c r="D6" s="124" t="str">
        <f>IF(C6="","",((C6-#REF!)/#REF!))</f>
        <v/>
      </c>
      <c r="E6" s="122"/>
      <c r="F6" s="123">
        <v>62</v>
      </c>
      <c r="G6" s="126"/>
      <c r="H6" s="124" t="str">
        <f>IF(G6="","",((G6-#REF!)/#REF!))</f>
        <v/>
      </c>
    </row>
    <row r="7" spans="2:8" x14ac:dyDescent="0.25">
      <c r="B7" s="123">
        <v>33</v>
      </c>
      <c r="C7" s="126"/>
      <c r="D7" s="124" t="str">
        <f>IF(C7="","",((C7-#REF!)/#REF!))</f>
        <v/>
      </c>
      <c r="E7" s="122"/>
      <c r="F7" s="123">
        <v>63</v>
      </c>
      <c r="G7" s="126"/>
      <c r="H7" s="124" t="str">
        <f>IF(G7="","",((G7-#REF!)/#REF!))</f>
        <v/>
      </c>
    </row>
    <row r="8" spans="2:8" x14ac:dyDescent="0.25">
      <c r="B8" s="123">
        <v>34</v>
      </c>
      <c r="C8" s="126"/>
      <c r="D8" s="124" t="str">
        <f>IF(C8="","",((C8-#REF!)/#REF!))</f>
        <v/>
      </c>
      <c r="E8" s="122"/>
      <c r="F8" s="123">
        <v>64</v>
      </c>
      <c r="G8" s="126"/>
      <c r="H8" s="124" t="str">
        <f>IF(G8="","",((G8-#REF!)/#REF!))</f>
        <v/>
      </c>
    </row>
    <row r="9" spans="2:8" x14ac:dyDescent="0.25">
      <c r="B9" s="123">
        <v>35</v>
      </c>
      <c r="C9" s="126"/>
      <c r="D9" s="124" t="str">
        <f>IF(C9="","",((C9-#REF!)/#REF!))</f>
        <v/>
      </c>
      <c r="E9" s="122"/>
      <c r="F9" s="123">
        <v>65</v>
      </c>
      <c r="G9" s="126"/>
      <c r="H9" s="124" t="str">
        <f>IF(G9="","",((G9-#REF!)/#REF!))</f>
        <v/>
      </c>
    </row>
    <row r="10" spans="2:8" x14ac:dyDescent="0.25">
      <c r="B10" s="123">
        <v>36</v>
      </c>
      <c r="C10" s="126"/>
      <c r="D10" s="124" t="str">
        <f>IF(C10="","",((C10-#REF!)/#REF!))</f>
        <v/>
      </c>
      <c r="E10" s="122"/>
      <c r="F10" s="123">
        <v>66</v>
      </c>
      <c r="G10" s="126"/>
      <c r="H10" s="124" t="str">
        <f>IF(G10="","",((G10-#REF!)/#REF!))</f>
        <v/>
      </c>
    </row>
    <row r="11" spans="2:8" x14ac:dyDescent="0.25">
      <c r="B11" s="123">
        <v>37</v>
      </c>
      <c r="C11" s="126"/>
      <c r="D11" s="124" t="str">
        <f>IF(C11="","",((C11-#REF!)/#REF!))</f>
        <v/>
      </c>
      <c r="E11" s="122"/>
      <c r="F11" s="123">
        <v>67</v>
      </c>
      <c r="G11" s="126"/>
      <c r="H11" s="124" t="str">
        <f>IF(G11="","",((G11-#REF!)/#REF!))</f>
        <v/>
      </c>
    </row>
    <row r="12" spans="2:8" x14ac:dyDescent="0.25">
      <c r="B12" s="123">
        <v>38</v>
      </c>
      <c r="C12" s="126"/>
      <c r="D12" s="124" t="str">
        <f>IF(C12="","",((C12-#REF!)/#REF!))</f>
        <v/>
      </c>
      <c r="E12" s="122"/>
      <c r="F12" s="123">
        <v>68</v>
      </c>
      <c r="G12" s="126"/>
      <c r="H12" s="124" t="str">
        <f>IF(G12="","",((G12-#REF!)/#REF!))</f>
        <v/>
      </c>
    </row>
    <row r="13" spans="2:8" x14ac:dyDescent="0.25">
      <c r="B13" s="123">
        <v>39</v>
      </c>
      <c r="C13" s="126"/>
      <c r="D13" s="124" t="str">
        <f>IF(C13="","",((C13-#REF!)/#REF!))</f>
        <v/>
      </c>
      <c r="E13" s="122"/>
      <c r="F13" s="123">
        <v>69</v>
      </c>
      <c r="G13" s="126"/>
      <c r="H13" s="124" t="str">
        <f>IF(G13="","",((G13-#REF!)/#REF!))</f>
        <v/>
      </c>
    </row>
    <row r="14" spans="2:8" x14ac:dyDescent="0.25">
      <c r="B14" s="123">
        <v>40</v>
      </c>
      <c r="C14" s="126"/>
      <c r="D14" s="124" t="str">
        <f>IF(C14="","",((C14-#REF!)/#REF!))</f>
        <v/>
      </c>
      <c r="E14" s="122"/>
      <c r="F14" s="123">
        <v>70</v>
      </c>
      <c r="G14" s="126"/>
      <c r="H14" s="124" t="str">
        <f>IF(G14="","",((G14-#REF!)/#REF!))</f>
        <v/>
      </c>
    </row>
    <row r="15" spans="2:8" x14ac:dyDescent="0.25">
      <c r="B15" s="123">
        <v>41</v>
      </c>
      <c r="C15" s="126"/>
      <c r="D15" s="124" t="str">
        <f>IF(C15="","",((C15-#REF!)/#REF!))</f>
        <v/>
      </c>
      <c r="E15" s="119"/>
      <c r="F15" s="123">
        <v>71</v>
      </c>
      <c r="G15" s="126"/>
      <c r="H15" s="124" t="str">
        <f>IF(G15="","",((G15-#REF!)/#REF!))</f>
        <v/>
      </c>
    </row>
    <row r="16" spans="2:8" x14ac:dyDescent="0.25">
      <c r="B16" s="123">
        <v>42</v>
      </c>
      <c r="C16" s="126"/>
      <c r="D16" s="124" t="str">
        <f>IF(C16="","",((C16-#REF!)/#REF!))</f>
        <v/>
      </c>
      <c r="E16" s="119"/>
      <c r="F16" s="123">
        <v>72</v>
      </c>
      <c r="G16" s="126"/>
      <c r="H16" s="124" t="str">
        <f>IF(G16="","",((G16-#REF!)/#REF!))</f>
        <v/>
      </c>
    </row>
    <row r="17" spans="2:8" x14ac:dyDescent="0.25">
      <c r="B17" s="123">
        <v>43</v>
      </c>
      <c r="C17" s="126"/>
      <c r="D17" s="124" t="str">
        <f>IF(C17="","",((C17-#REF!)/#REF!))</f>
        <v/>
      </c>
      <c r="E17" s="119"/>
      <c r="F17" s="123">
        <v>73</v>
      </c>
      <c r="G17" s="126"/>
      <c r="H17" s="124" t="str">
        <f>IF(G17="","",((G17-#REF!)/#REF!))</f>
        <v/>
      </c>
    </row>
    <row r="18" spans="2:8" x14ac:dyDescent="0.25">
      <c r="B18" s="123">
        <v>44</v>
      </c>
      <c r="C18" s="126"/>
      <c r="D18" s="124" t="str">
        <f>IF(C18="","",((C18-#REF!)/#REF!))</f>
        <v/>
      </c>
      <c r="E18" s="119"/>
      <c r="F18" s="123">
        <v>74</v>
      </c>
      <c r="G18" s="126"/>
      <c r="H18" s="124" t="str">
        <f>IF(G18="","",((G18-#REF!)/#REF!))</f>
        <v/>
      </c>
    </row>
    <row r="19" spans="2:8" x14ac:dyDescent="0.25">
      <c r="B19" s="123">
        <v>45</v>
      </c>
      <c r="C19" s="126"/>
      <c r="D19" s="124" t="str">
        <f>IF(C19="","",((C19-#REF!)/#REF!))</f>
        <v/>
      </c>
      <c r="E19" s="119"/>
      <c r="F19" s="123">
        <v>75</v>
      </c>
      <c r="G19" s="126"/>
      <c r="H19" s="124" t="str">
        <f>IF(G19="","",((G19-#REF!)/#REF!))</f>
        <v/>
      </c>
    </row>
    <row r="20" spans="2:8" x14ac:dyDescent="0.25">
      <c r="B20" s="123">
        <v>46</v>
      </c>
      <c r="C20" s="126"/>
      <c r="D20" s="124" t="str">
        <f>IF(C20="","",((C20-#REF!)/#REF!))</f>
        <v/>
      </c>
      <c r="E20" s="119"/>
      <c r="F20" s="123">
        <v>76</v>
      </c>
      <c r="G20" s="126"/>
      <c r="H20" s="124" t="str">
        <f>IF(G20="","",((G20-#REF!)/#REF!))</f>
        <v/>
      </c>
    </row>
    <row r="21" spans="2:8" x14ac:dyDescent="0.25">
      <c r="B21" s="123">
        <v>47</v>
      </c>
      <c r="C21" s="126"/>
      <c r="D21" s="124" t="str">
        <f>IF(C21="","",((C21-#REF!)/#REF!))</f>
        <v/>
      </c>
      <c r="F21" s="123">
        <v>77</v>
      </c>
      <c r="G21" s="126"/>
      <c r="H21" s="124" t="str">
        <f>IF(G21="","",((G21-#REF!)/#REF!))</f>
        <v/>
      </c>
    </row>
    <row r="22" spans="2:8" x14ac:dyDescent="0.25">
      <c r="B22" s="123">
        <v>48</v>
      </c>
      <c r="C22" s="126"/>
      <c r="D22" s="124" t="str">
        <f>IF(C22="","",((C22-#REF!)/#REF!))</f>
        <v/>
      </c>
      <c r="F22" s="123">
        <v>78</v>
      </c>
      <c r="G22" s="126"/>
      <c r="H22" s="124" t="str">
        <f>IF(G22="","",((G22-#REF!)/#REF!))</f>
        <v/>
      </c>
    </row>
    <row r="23" spans="2:8" x14ac:dyDescent="0.25">
      <c r="B23" s="123">
        <v>49</v>
      </c>
      <c r="C23" s="126"/>
      <c r="D23" s="124" t="str">
        <f>IF(C23="","",((C23-#REF!)/#REF!))</f>
        <v/>
      </c>
      <c r="F23" s="123">
        <v>79</v>
      </c>
      <c r="G23" s="126"/>
      <c r="H23" s="124" t="str">
        <f>IF(G23="","",((G23-#REF!)/#REF!))</f>
        <v/>
      </c>
    </row>
    <row r="24" spans="2:8" x14ac:dyDescent="0.25">
      <c r="B24" s="123">
        <v>50</v>
      </c>
      <c r="C24" s="126"/>
      <c r="D24" s="124" t="str">
        <f>IF(C24="","",((C24-#REF!)/#REF!))</f>
        <v/>
      </c>
      <c r="F24" s="123">
        <v>80</v>
      </c>
      <c r="G24" s="126"/>
      <c r="H24" s="124" t="str">
        <f>IF(G24="","",((G24-#REF!)/#REF!))</f>
        <v/>
      </c>
    </row>
    <row r="25" spans="2:8" x14ac:dyDescent="0.25">
      <c r="B25" s="123">
        <v>51</v>
      </c>
      <c r="C25" s="126"/>
      <c r="D25" s="124" t="str">
        <f>IF(C25="","",((C25-#REF!)/#REF!))</f>
        <v/>
      </c>
      <c r="F25" s="123">
        <v>81</v>
      </c>
      <c r="G25" s="126"/>
      <c r="H25" s="124" t="str">
        <f>IF(G25="","",((G25-#REF!)/#REF!))</f>
        <v/>
      </c>
    </row>
    <row r="26" spans="2:8" x14ac:dyDescent="0.25">
      <c r="B26" s="123">
        <v>52</v>
      </c>
      <c r="C26" s="126"/>
      <c r="D26" s="124" t="str">
        <f>IF(C26="","",((C26-#REF!)/#REF!))</f>
        <v/>
      </c>
      <c r="F26" s="123">
        <v>82</v>
      </c>
      <c r="G26" s="126"/>
      <c r="H26" s="124" t="str">
        <f>IF(G26="","",((G26-#REF!)/#REF!))</f>
        <v/>
      </c>
    </row>
    <row r="27" spans="2:8" x14ac:dyDescent="0.25">
      <c r="B27" s="123">
        <v>53</v>
      </c>
      <c r="C27" s="126"/>
      <c r="D27" s="124" t="str">
        <f>IF(C27="","",((C27-#REF!)/#REF!))</f>
        <v/>
      </c>
      <c r="F27" s="123">
        <v>83</v>
      </c>
      <c r="G27" s="126"/>
      <c r="H27" s="124" t="str">
        <f>IF(G27="","",((G27-#REF!)/#REF!))</f>
        <v/>
      </c>
    </row>
    <row r="28" spans="2:8" x14ac:dyDescent="0.25">
      <c r="B28" s="123">
        <v>54</v>
      </c>
      <c r="C28" s="126"/>
      <c r="D28" s="124" t="str">
        <f>IF(C28="","",((C28-#REF!)/#REF!))</f>
        <v/>
      </c>
      <c r="F28" s="123">
        <v>84</v>
      </c>
      <c r="G28" s="126"/>
      <c r="H28" s="124" t="str">
        <f>IF(G28="","",((G28-#REF!)/#REF!))</f>
        <v/>
      </c>
    </row>
    <row r="29" spans="2:8" x14ac:dyDescent="0.25">
      <c r="B29" s="123">
        <v>55</v>
      </c>
      <c r="C29" s="126"/>
      <c r="D29" s="124" t="str">
        <f>IF(C29="","",((C29-#REF!)/#REF!))</f>
        <v/>
      </c>
      <c r="F29" s="123">
        <v>85</v>
      </c>
      <c r="G29" s="126"/>
      <c r="H29" s="124" t="str">
        <f>IF(G29="","",((G29-#REF!)/#REF!))</f>
        <v/>
      </c>
    </row>
    <row r="30" spans="2:8" x14ac:dyDescent="0.25">
      <c r="B30" s="123">
        <v>56</v>
      </c>
      <c r="C30" s="126"/>
      <c r="D30" s="124" t="str">
        <f>IF(C30="","",((C30-#REF!)/#REF!))</f>
        <v/>
      </c>
      <c r="F30" s="123">
        <v>86</v>
      </c>
      <c r="G30" s="126"/>
      <c r="H30" s="124" t="str">
        <f>IF(G30="","",((G30-#REF!)/#REF!))</f>
        <v/>
      </c>
    </row>
    <row r="31" spans="2:8" x14ac:dyDescent="0.25">
      <c r="B31" s="123">
        <v>57</v>
      </c>
      <c r="C31" s="126"/>
      <c r="D31" s="124" t="str">
        <f>IF(C31="","",((C31-#REF!)/#REF!))</f>
        <v/>
      </c>
      <c r="F31" s="123">
        <v>87</v>
      </c>
      <c r="G31" s="126"/>
      <c r="H31" s="124" t="str">
        <f>IF(G31="","",((G31-#REF!)/#REF!))</f>
        <v/>
      </c>
    </row>
    <row r="32" spans="2:8" x14ac:dyDescent="0.25">
      <c r="B32" s="123">
        <v>58</v>
      </c>
      <c r="C32" s="126"/>
      <c r="D32" s="124" t="str">
        <f>IF(C32="","",((C32-#REF!)/#REF!))</f>
        <v/>
      </c>
      <c r="F32" s="123">
        <v>88</v>
      </c>
      <c r="G32" s="126"/>
      <c r="H32" s="124" t="str">
        <f>IF(G32="","",((G32-#REF!)/#REF!))</f>
        <v/>
      </c>
    </row>
    <row r="33" spans="2:8" x14ac:dyDescent="0.25">
      <c r="B33" s="123">
        <v>59</v>
      </c>
      <c r="C33" s="126"/>
      <c r="D33" s="124" t="str">
        <f>IF(C33="","",((C33-#REF!)/#REF!))</f>
        <v/>
      </c>
      <c r="F33" s="123">
        <v>89</v>
      </c>
      <c r="G33" s="126"/>
      <c r="H33" s="124" t="str">
        <f>IF(G33="","",((G33-#REF!)/#REF!))</f>
        <v/>
      </c>
    </row>
    <row r="34" spans="2:8" x14ac:dyDescent="0.25">
      <c r="B34" s="123">
        <v>60</v>
      </c>
      <c r="C34" s="126"/>
      <c r="D34" s="124" t="str">
        <f>IF(C34="","",((C34-#REF!)/#REF!))</f>
        <v/>
      </c>
      <c r="F34" s="123">
        <v>90</v>
      </c>
      <c r="G34" s="126"/>
      <c r="H34" s="124" t="str">
        <f>IF(G34="","",((G34-#REF!)/#REF!))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LSC Efficiency &amp; MDA</vt:lpstr>
      <vt:lpstr>Lab Map</vt:lpstr>
      <vt:lpstr>Additional Wipes</vt:lpstr>
      <vt:lpstr>bkg</vt:lpstr>
      <vt:lpstr>mda</vt:lpstr>
      <vt:lpstr>'Additional Wipes'!Print_Area</vt:lpstr>
      <vt:lpstr>'Lab Map'!Print_Area</vt:lpstr>
      <vt:lpstr>'LSC Efficiency &amp; MDA'!Print_Area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Smith</dc:creator>
  <cp:lastModifiedBy>Diana Smith</cp:lastModifiedBy>
  <cp:lastPrinted>2023-11-21T20:55:32Z</cp:lastPrinted>
  <dcterms:created xsi:type="dcterms:W3CDTF">2023-09-21T14:05:14Z</dcterms:created>
  <dcterms:modified xsi:type="dcterms:W3CDTF">2023-11-21T21:25:00Z</dcterms:modified>
</cp:coreProperties>
</file>